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ცენტრალურის სახანძრო ვენტილაცია\"/>
    </mc:Choice>
  </mc:AlternateContent>
  <xr:revisionPtr revIDLastSave="0" documentId="13_ncr:1_{01644326-2888-4660-9668-8ABA5A9A2583}" xr6:coauthVersionLast="47" xr6:coauthVersionMax="47" xr10:uidLastSave="{00000000-0000-0000-0000-000000000000}"/>
  <bookViews>
    <workbookView xWindow="-120" yWindow="-120" windowWidth="29040" windowHeight="15720" tabRatio="741" firstSheet="3" activeTab="3" xr2:uid="{00000000-000D-0000-FFFF-FFFF00000000}"/>
  </bookViews>
  <sheets>
    <sheet name="ICMS" sheetId="2" state="veryHidden" r:id="rId1"/>
    <sheet name="invoice" sheetId="40" state="hidden" r:id="rId2"/>
    <sheet name="გამოყენებული მასალები" sheetId="41" state="hidden" r:id="rId3"/>
    <sheet name="ელექტროობა" sheetId="45" r:id="rId4"/>
  </sheets>
  <definedNames>
    <definedName name="ColumnTitle1" localSheetId="1">#REF!</definedName>
    <definedName name="ColumnTitle1">#REF!</definedName>
    <definedName name="company_name" localSheetId="1">invoice!$B$1</definedName>
    <definedName name="company_name" localSheetId="2">'გამოყენებული მასალები'!$B$1</definedName>
    <definedName name="company_name">#REF!</definedName>
    <definedName name="_xlnm.Print_Area" localSheetId="0">ICMS!$B$2:$C$157</definedName>
    <definedName name="_xlnm.Print_Area" localSheetId="1">invoice!$A$1:$M$17</definedName>
    <definedName name="_xlnm.Print_Area" localSheetId="2">'გამოყენებული მასალები'!$A$1:$G$17</definedName>
    <definedName name="RowTitleRegion1..C7" localSheetId="1">invoice!$B$4</definedName>
    <definedName name="RowTitleRegion1..C7" localSheetId="2">'გამოყენებული მასალები'!$B$4</definedName>
    <definedName name="RowTitleRegion1..C7">#REF!</definedName>
    <definedName name="RowTitleRegion2..G5" localSheetId="1">invoice!$F$4</definedName>
    <definedName name="RowTitleRegion2..G5" localSheetId="2">'გამოყენებული მასალები'!#REF!</definedName>
    <definedName name="RowTitleRegion2..G5">#REF!</definedName>
    <definedName name="RowTitleRegion3..G26" localSheetId="1">invoice!#REF!</definedName>
    <definedName name="RowTitleRegion3..G26" localSheetId="2">'გამოყენებული მასალები'!#REF!</definedName>
    <definedName name="RowTitleRegion3..G26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7" i="40" l="1"/>
  <c r="J7" i="40"/>
  <c r="H7" i="40" s="1"/>
  <c r="L7" i="40" s="1"/>
  <c r="L11" i="40" s="1"/>
  <c r="B17" i="2"/>
  <c r="B16" i="2"/>
  <c r="B15" i="2"/>
  <c r="B13" i="2"/>
  <c r="B14" i="2"/>
  <c r="B11" i="2"/>
  <c r="B12" i="2"/>
  <c r="B10" i="2"/>
  <c r="B9" i="2"/>
  <c r="B8" i="2"/>
  <c r="C20" i="2"/>
  <c r="H10" i="2"/>
  <c r="H14" i="2"/>
  <c r="H13" i="2"/>
  <c r="H11" i="2"/>
  <c r="H12" i="2"/>
  <c r="H4" i="2"/>
  <c r="H7" i="2"/>
  <c r="H6" i="2"/>
  <c r="H5" i="2"/>
  <c r="B4" i="2"/>
  <c r="B7" i="2"/>
  <c r="B6" i="2"/>
  <c r="B5" i="2"/>
  <c r="B3" i="2"/>
  <c r="B2" i="2"/>
  <c r="C2" i="2"/>
  <c r="I7" i="40" l="1"/>
</calcChain>
</file>

<file path=xl/sharedStrings.xml><?xml version="1.0" encoding="utf-8"?>
<sst xmlns="http://schemas.openxmlformats.org/spreadsheetml/2006/main" count="334" uniqueCount="278">
  <si>
    <t>საორიენტაციო ღირებულება</t>
  </si>
  <si>
    <t>GEO</t>
  </si>
  <si>
    <t>(GEL) ₾</t>
  </si>
  <si>
    <t>waste water treatment works</t>
  </si>
  <si>
    <t xml:space="preserve">fixed unit rates | unit rates subject to fluctuating adjustment </t>
  </si>
  <si>
    <t>water treatment works</t>
  </si>
  <si>
    <t>pipelines</t>
  </si>
  <si>
    <t>Construction Cost Currency Conversion</t>
  </si>
  <si>
    <t>wells and boreholes</t>
  </si>
  <si>
    <t>Conversion date</t>
  </si>
  <si>
    <t>power-generating plants</t>
  </si>
  <si>
    <t>Exchange rates</t>
  </si>
  <si>
    <t>chemical plants</t>
  </si>
  <si>
    <t>Construction Programme</t>
  </si>
  <si>
    <t>refineries</t>
  </si>
  <si>
    <t>Project status</t>
  </si>
  <si>
    <t>initiation and concept phase | design phase | construction and commissioning phase | complete</t>
  </si>
  <si>
    <t>dams and reservoirs</t>
  </si>
  <si>
    <t>Construction period</t>
  </si>
  <si>
    <t>mines and quarries</t>
  </si>
  <si>
    <t>•     Number of months</t>
  </si>
  <si>
    <t>common</t>
  </si>
  <si>
    <t>•     Start date (planned or actual)</t>
  </si>
  <si>
    <t xml:space="preserve">other stated </t>
  </si>
  <si>
    <t>•     End date (planned or actual)</t>
  </si>
  <si>
    <t>Site</t>
  </si>
  <si>
    <t>Existing site status</t>
  </si>
  <si>
    <t xml:space="preserve">• state of use </t>
  </si>
  <si>
    <t xml:space="preserve">greenfield | brownfield </t>
  </si>
  <si>
    <t xml:space="preserve">• type of use </t>
  </si>
  <si>
    <t xml:space="preserve">urban | rural | agricultural </t>
  </si>
  <si>
    <t>Legal status of site</t>
  </si>
  <si>
    <t xml:space="preserve">freehold | leasehold | joint venture | not owned | other stated </t>
  </si>
  <si>
    <t>Site topography</t>
  </si>
  <si>
    <t xml:space="preserve">principally flat | principally hilly | mountainous | offshore | other stated </t>
  </si>
  <si>
    <t>Ground conditions (predominant)</t>
  </si>
  <si>
    <t xml:space="preserve">soft | rocky | reclaimed | submerged | swampy </t>
  </si>
  <si>
    <t xml:space="preserve">Seismic zones (state more than one if applicable based on location) </t>
  </si>
  <si>
    <t xml:space="preserve">Site conditions and constraints </t>
  </si>
  <si>
    <t>• access problems</t>
  </si>
  <si>
    <t xml:space="preserve">difficult | average | easy </t>
  </si>
  <si>
    <t>• extreme climatic conditions</t>
  </si>
  <si>
    <t>difficult | average | easy</t>
  </si>
  <si>
    <t>• environmental constraints</t>
  </si>
  <si>
    <t>• statutory planning constraints</t>
  </si>
  <si>
    <t xml:space="preserve">Construction Procurement </t>
  </si>
  <si>
    <t>Funding</t>
  </si>
  <si>
    <t xml:space="preserve">private | public | public and private in partnership </t>
  </si>
  <si>
    <t xml:space="preserve">Project delivery </t>
  </si>
  <si>
    <t>• pricing method</t>
  </si>
  <si>
    <t>lump sum | stipulated price | re-measurement | cost reimbursement | other stated</t>
  </si>
  <si>
    <t>• mode of procurement</t>
  </si>
  <si>
    <t xml:space="preserve">design bid build | design and build (turnkey) | build operate and transfer | public private partnership | management contracting | construction management | engineer procure construct | target | other stated </t>
  </si>
  <si>
    <t>• joint venture foreign Constructor</t>
  </si>
  <si>
    <t xml:space="preserve">yes | no </t>
  </si>
  <si>
    <t>• predominant source of Constructors</t>
  </si>
  <si>
    <t xml:space="preserve">local | foreign </t>
  </si>
  <si>
    <t xml:space="preserve">Life Cycle Cost Related </t>
  </si>
  <si>
    <t xml:space="preserve">Life cycle costing </t>
  </si>
  <si>
    <t>• purpose</t>
  </si>
  <si>
    <t xml:space="preserve">for a business case | for option appraisals | for producing a sinking fund | for cost analysis | other stated </t>
  </si>
  <si>
    <t>• method of presentation of costs</t>
  </si>
  <si>
    <t xml:space="preserve">net present value </t>
  </si>
  <si>
    <t xml:space="preserve">• common date (to which all costs are discounted or compounded)
</t>
  </si>
  <si>
    <t>• project status at common date</t>
  </si>
  <si>
    <t>initiation and concept phase | design phase | construction and commissioning phase | in use | close to end of life</t>
  </si>
  <si>
    <t>• discount rate</t>
  </si>
  <si>
    <t>real discount rate | nominal discount rate</t>
  </si>
  <si>
    <t xml:space="preserve">Expected constructed asset life span after completion of construction
</t>
  </si>
  <si>
    <t>design life | alternative life span</t>
  </si>
  <si>
    <t xml:space="preserve">Period of analysis for life cycle costing </t>
  </si>
  <si>
    <t>• until</t>
  </si>
  <si>
    <t>end of life | end of interest</t>
  </si>
  <si>
    <t>• from</t>
  </si>
  <si>
    <t>• to</t>
  </si>
  <si>
    <t>• number of months l years</t>
  </si>
  <si>
    <t>Primary usage type constraints affecting expected life and life cycle costs (if applicable)</t>
  </si>
  <si>
    <t xml:space="preserve">• hours of operation (e.g. office hours 9 to 5.30 Monday to Friday) </t>
  </si>
  <si>
    <t xml:space="preserve">• access restrictions </t>
  </si>
  <si>
    <t xml:space="preserve">• environmental </t>
  </si>
  <si>
    <t xml:space="preserve">• statutory </t>
  </si>
  <si>
    <t xml:space="preserve">• contractual </t>
  </si>
  <si>
    <t xml:space="preserve">• others </t>
  </si>
  <si>
    <t xml:space="preserve">Renewals planned (during period of analysis) </t>
  </si>
  <si>
    <t xml:space="preserve">• scope of renewal (stating key Cost Groups/Sub-Groups included)
</t>
  </si>
  <si>
    <t>• respective cycle (e.g. every 5 years)</t>
  </si>
  <si>
    <t xml:space="preserve">• number of renewal cycles included (during the period of analysis)
</t>
  </si>
  <si>
    <t xml:space="preserve">End of Life Costs </t>
  </si>
  <si>
    <t>• handback obligations at end of life/ period of analysis (if applicable)</t>
  </si>
  <si>
    <t>Table 4: Buildings</t>
  </si>
  <si>
    <t>Code</t>
  </si>
  <si>
    <t>Local functional classification standard</t>
  </si>
  <si>
    <t>•     name of standard</t>
  </si>
  <si>
    <t>•     code number of construction</t>
  </si>
  <si>
    <t>Works</t>
  </si>
  <si>
    <t>Functional type</t>
  </si>
  <si>
    <t>residential | office | commercial | shopping centre | industrial | hotel | car park | warehouse | educational | hospital | airport terminal | railway station | ferry terminal | plant facility |  other stated</t>
  </si>
  <si>
    <t>Nature</t>
  </si>
  <si>
    <t xml:space="preserve">new build | major adaptation | temporary </t>
  </si>
  <si>
    <t xml:space="preserve">Grade (qualitative description to be read in conjunction with the location)
</t>
  </si>
  <si>
    <t>ordinary quality | medium quality | high quality</t>
  </si>
  <si>
    <t>Hotel grade</t>
  </si>
  <si>
    <t xml:space="preserve">international below 4-star | international 4-star | international 5-star | international over 5-star | local below 4-star | local 4-star | local 5-star | local over 5-star </t>
  </si>
  <si>
    <t>Environmental grade</t>
  </si>
  <si>
    <t xml:space="preserve">• grade and name of environmental certification </t>
  </si>
  <si>
    <t>• status</t>
  </si>
  <si>
    <t>targeted | achieved | none</t>
  </si>
  <si>
    <t xml:space="preserve">Principal design features </t>
  </si>
  <si>
    <t>• structural (predominant)</t>
  </si>
  <si>
    <t>timber | concrete | steel | load bearing masonry | other stated</t>
  </si>
  <si>
    <t>• external walls (predominant)</t>
  </si>
  <si>
    <t xml:space="preserve">stone | brick/block | render/block | curtain walling | other stated </t>
  </si>
  <si>
    <t>• environmental control</t>
  </si>
  <si>
    <t xml:space="preserve">non-air conditioned | air conditioning </t>
  </si>
  <si>
    <t>• degree of prefabrication</t>
  </si>
  <si>
    <t xml:space="preserve">less than 25% | up to 50% | up to 75% | up to 100%, of Construction Costs </t>
  </si>
  <si>
    <t>• major prefabricated work</t>
  </si>
  <si>
    <t xml:space="preserve">suites (inclusive of toilets, kitchens and the like) | standalone toilets, bathrooms, shower rooms and the like | standalone kitchens | classrooms | heathcare rooms | operating theatres | plant rooms, pipe ducts and the like | soundproof rooms | computer rooms | cold rooms | kiosks | balconies | corridors | staircases | other stated </t>
  </si>
  <si>
    <t>Project Complexity</t>
  </si>
  <si>
    <t>• shape (on plan)</t>
  </si>
  <si>
    <t xml:space="preserve">circular, elliptical or similar | square, rectangular, or similar | complex </t>
  </si>
  <si>
    <t>• shape (vertical section)</t>
  </si>
  <si>
    <t>circular, elliptical or similar | square, rectangular, or similar | complex</t>
  </si>
  <si>
    <t>• design</t>
  </si>
  <si>
    <t>simple | bespoke | complex</t>
  </si>
  <si>
    <t>• method of working</t>
  </si>
  <si>
    <t>sectional completion | out-of-hours working | confined working | other stated</t>
  </si>
  <si>
    <t>Design life</t>
  </si>
  <si>
    <t>Average height of site above or below sea level</t>
  </si>
  <si>
    <t>Dimensions (overall length × width × height of each building to highest point of the building)</t>
  </si>
  <si>
    <t>Typical storey height (floor level to floor level)</t>
  </si>
  <si>
    <t>Other storey heights and applicable floors</t>
  </si>
  <si>
    <t>Number of storeys above ground (qualitative description to be read in conjunction with the location)</t>
  </si>
  <si>
    <t xml:space="preserve">house | low rise | medium rise | high rise </t>
  </si>
  <si>
    <t>Number of storeys above ground (quantitative)</t>
  </si>
  <si>
    <t>specific number 0–3 | 4–7 | 8–20 | 21–30 | 31–50 | over 50</t>
  </si>
  <si>
    <t>Number of storeys below ground</t>
  </si>
  <si>
    <t xml:space="preserve">specific number </t>
  </si>
  <si>
    <t xml:space="preserve">Project Quantities </t>
  </si>
  <si>
    <t>Site area (within legal boundary of building site, excluding temporary working areas outside the site)</t>
  </si>
  <si>
    <t>Covered area on plan</t>
  </si>
  <si>
    <t>Gross external floor area as IPMS 1 (EXTERNAL)</t>
  </si>
  <si>
    <t>Gross internal floor area as IPMS 2 (INTERNAL)</t>
  </si>
  <si>
    <t>Functional units</t>
  </si>
  <si>
    <t>number of occupants | number of bedrooms | number of hospital beds | number of hotel rooms | number of car parking spaces | number of classrooms | number of students | number of passengers | number of boarding gates | other stated</t>
  </si>
  <si>
    <t>Table 5: Roads, Runways and Motorways</t>
  </si>
  <si>
    <t xml:space="preserve">Local functional classification standard </t>
  </si>
  <si>
    <t xml:space="preserve">• name of standard </t>
  </si>
  <si>
    <t>• code number of construction</t>
  </si>
  <si>
    <t xml:space="preserve">motorway | highway | freeway | expressway | road | lane | runway | hardstanding </t>
  </si>
  <si>
    <t>new build | major adaptation | temporary</t>
  </si>
  <si>
    <t xml:space="preserve">targeted | achieved | none </t>
  </si>
  <si>
    <t>• position</t>
  </si>
  <si>
    <t xml:space="preserve">at grade | in cutting | on embankment | elevated </t>
  </si>
  <si>
    <t>• design speed</t>
  </si>
  <si>
    <t>• number of carriageways</t>
  </si>
  <si>
    <t xml:space="preserve">• number of lanes per carriageway </t>
  </si>
  <si>
    <t>• lane width</t>
  </si>
  <si>
    <t>• hard shoulders</t>
  </si>
  <si>
    <t>• footways</t>
  </si>
  <si>
    <t>• footway width</t>
  </si>
  <si>
    <t>• surfacing</t>
  </si>
  <si>
    <t>flexible construction | concrete pavement</t>
  </si>
  <si>
    <t>• vertical profile</t>
  </si>
  <si>
    <t xml:space="preserve">switchbacks | undulating | flat </t>
  </si>
  <si>
    <t>• plan profile</t>
  </si>
  <si>
    <t xml:space="preserve">straight | winding </t>
  </si>
  <si>
    <t xml:space="preserve">Project Complexity </t>
  </si>
  <si>
    <t xml:space="preserve">• number of grade-separated intersections </t>
  </si>
  <si>
    <t xml:space="preserve">• number of at-grade intersections </t>
  </si>
  <si>
    <t xml:space="preserve">• number of crossings over other roads, railways, waterways, valleys and the like </t>
  </si>
  <si>
    <t xml:space="preserve">• number of access ramps </t>
  </si>
  <si>
    <t>Altitude</t>
  </si>
  <si>
    <t>• minimum height of passageway above or below sea level</t>
  </si>
  <si>
    <t>• maximum height of passageway above or below sea level</t>
  </si>
  <si>
    <t>Dimensions</t>
  </si>
  <si>
    <t xml:space="preserve">Total width of metalled surface of each road, runway or motorway (including hard shoulders but excluding footways)
</t>
  </si>
  <si>
    <t>Project Quantities</t>
  </si>
  <si>
    <t xml:space="preserve">Total length (between two places, irrespective of number of lanes)
</t>
  </si>
  <si>
    <t>Equated lane length (being the length of all lanes along the route, including those in passing loops, sidings and depots reduced to a single length)</t>
  </si>
  <si>
    <t>Total paved area</t>
  </si>
  <si>
    <t>• capacity</t>
  </si>
  <si>
    <t>Table 7: Bridges</t>
  </si>
  <si>
    <t>roads | rail | conveyors | pipeline | canal | pedestrians | other stated</t>
  </si>
  <si>
    <t>• support</t>
  </si>
  <si>
    <t xml:space="preserve">arch | post and beam | cantilever | suspension | cable-stayed | other stated </t>
  </si>
  <si>
    <t>• mobility</t>
  </si>
  <si>
    <t xml:space="preserve">fixed | movable | temporary </t>
  </si>
  <si>
    <t>• materials</t>
  </si>
  <si>
    <t xml:space="preserve">natural materials | wood | concrete | steel | advanced materials | other stated </t>
  </si>
  <si>
    <t>Types of obstacles crossed</t>
  </si>
  <si>
    <t xml:space="preserve">river and canal | roads and motorways | railways | other stated </t>
  </si>
  <si>
    <t>• curvature (predominant)</t>
  </si>
  <si>
    <t xml:space="preserve">straight | curved </t>
  </si>
  <si>
    <t xml:space="preserve">• number each of abutments/piers/towers with foundations in water </t>
  </si>
  <si>
    <t xml:space="preserve">• number each of abutments/piers/towers with foundations not in water </t>
  </si>
  <si>
    <t>• average height of deck above or below sea level</t>
  </si>
  <si>
    <t>• width (including walkways, hard shoulders and the like)</t>
  </si>
  <si>
    <t>• maximum height above the lowest point land/water</t>
  </si>
  <si>
    <t>• minimum clearance height</t>
  </si>
  <si>
    <t>Deck length measured from face to face of abutments</t>
  </si>
  <si>
    <t>Surface area of deck</t>
  </si>
  <si>
    <t>vehicles | litres | gallons | tonnes | tons per hour</t>
  </si>
  <si>
    <t>შ.პ.ს. ვერგე</t>
  </si>
  <si>
    <t>მისამართი: თბილისი, პ.ასლანიდის 29ა</t>
  </si>
  <si>
    <t>P: +995 514 06 05 90</t>
  </si>
  <si>
    <t>Email: g.chincharauli@verge.ge</t>
  </si>
  <si>
    <t>ს.კ.: 425365507</t>
  </si>
  <si>
    <t>IPC-04</t>
  </si>
  <si>
    <t>Website: Verge.ge</t>
  </si>
  <si>
    <t>პროექტის დასახელება:</t>
  </si>
  <si>
    <t>Greenwood</t>
  </si>
  <si>
    <t>თარიღი:</t>
  </si>
  <si>
    <t>ნოემბერი</t>
  </si>
  <si>
    <t>ნუმერაცია</t>
  </si>
  <si>
    <t>დასახელება</t>
  </si>
  <si>
    <t>ჯამური ავანსი</t>
  </si>
  <si>
    <t>ავანსის დაქვითვა წინა შესრულებებიდან</t>
  </si>
  <si>
    <t>ავანსის დაქვითვა 38 %</t>
  </si>
  <si>
    <t>დარჩენილი ავანსი</t>
  </si>
  <si>
    <t>ჯამური შესრულება</t>
  </si>
  <si>
    <t>ჩასარიცხი ოდენობა ჯამი</t>
  </si>
  <si>
    <t>აპრილის თვის შესრულება</t>
  </si>
  <si>
    <t>TOTAL</t>
  </si>
  <si>
    <t>ჩასარიცხი თანხა ჯამი დღგ-ს ჩათვლით</t>
  </si>
  <si>
    <t>მენარდე</t>
  </si>
  <si>
    <t>საბანკო რეკვიზიტები</t>
  </si>
  <si>
    <t>შპს ვერგე</t>
  </si>
  <si>
    <t>ბანკის დასახელება:</t>
  </si>
  <si>
    <t>საქართველოს ბანკი</t>
  </si>
  <si>
    <t>ბანკის კოდი:</t>
  </si>
  <si>
    <t>BAGAGE22</t>
  </si>
  <si>
    <t>მის: ქ. თბილისი, პ. ასლანიდის 29ა, ბინა 1-2</t>
  </si>
  <si>
    <t>ანგარიშის ნომერი:</t>
  </si>
  <si>
    <t>GE44BG0000000161496870GEL</t>
  </si>
  <si>
    <t>გიორგი ჭინჭარაული</t>
  </si>
  <si>
    <t>Ph: +995 514 06 05 90</t>
  </si>
  <si>
    <t>გამოყენებული მასალები</t>
  </si>
  <si>
    <t>ჰ2</t>
  </si>
  <si>
    <t>კომენტარი</t>
  </si>
  <si>
    <t>გათბობა-გაგრილება</t>
  </si>
  <si>
    <t>Hitachi, Midea, OTTOCOOL</t>
  </si>
  <si>
    <t>ვენტილაცია</t>
  </si>
  <si>
    <t>Prodec, Thermofan, DUCTLAB</t>
  </si>
  <si>
    <t>წყალმომარაგება-წყალარინება</t>
  </si>
  <si>
    <t>calleffi,SPK, Duyar</t>
  </si>
  <si>
    <t>ხანძარქრობა</t>
  </si>
  <si>
    <t>Ayvaz, FESTAS</t>
  </si>
  <si>
    <t>ელექტროობა</t>
  </si>
  <si>
    <t>ABB, SAQKABELI, Schneider</t>
  </si>
  <si>
    <t>სუსტი დენები</t>
  </si>
  <si>
    <t>Protec, UNV, Unify, Alcatel</t>
  </si>
  <si>
    <t>#</t>
  </si>
  <si>
    <t>dasaxeleba</t>
  </si>
  <si>
    <t>ganz.</t>
  </si>
  <si>
    <t xml:space="preserve">raod. </t>
  </si>
  <si>
    <r>
      <t xml:space="preserve">gamanawilebeli fari </t>
    </r>
    <r>
      <rPr>
        <b/>
        <sz val="10"/>
        <rFont val="Arial"/>
        <family val="2"/>
        <charset val="204"/>
      </rPr>
      <t>VDB-1</t>
    </r>
    <r>
      <rPr>
        <b/>
        <sz val="10"/>
        <rFont val="AcadNusx"/>
      </rPr>
      <t xml:space="preserve"> </t>
    </r>
  </si>
  <si>
    <r>
      <t xml:space="preserve">gamanawilebeli fari liTonis korpusiT, saketiT, damiwebis da neitralis sakleme blokebiT  salteebiT, Sida kabelirebiT. </t>
    </r>
    <r>
      <rPr>
        <sz val="10"/>
        <rFont val="Arial"/>
        <family val="2"/>
        <charset val="204"/>
      </rPr>
      <t xml:space="preserve"> IP30;</t>
    </r>
    <r>
      <rPr>
        <sz val="10"/>
        <rFont val="AcadNusx"/>
      </rPr>
      <t xml:space="preserve"> zomiT</t>
    </r>
    <r>
      <rPr>
        <sz val="10"/>
        <rFont val="Arial"/>
        <family val="2"/>
        <charset val="204"/>
      </rPr>
      <t xml:space="preserve">  800X600X350mm</t>
    </r>
  </si>
  <si>
    <t>komp.</t>
  </si>
  <si>
    <r>
      <t>avtomaturi amomrTveli 50</t>
    </r>
    <r>
      <rPr>
        <sz val="10"/>
        <rFont val="Arial"/>
        <family val="2"/>
        <charset val="204"/>
      </rPr>
      <t>/3/C</t>
    </r>
    <r>
      <rPr>
        <sz val="10"/>
        <rFont val="AcadNusx"/>
      </rPr>
      <t xml:space="preserve"> </t>
    </r>
  </si>
  <si>
    <t>c</t>
  </si>
  <si>
    <r>
      <t>avtomaturi amomrTveli 16</t>
    </r>
    <r>
      <rPr>
        <sz val="10"/>
        <rFont val="Arial"/>
        <family val="2"/>
        <charset val="204"/>
      </rPr>
      <t>/2/C</t>
    </r>
    <r>
      <rPr>
        <sz val="10"/>
        <rFont val="AcadNusx"/>
      </rPr>
      <t xml:space="preserve"> </t>
    </r>
  </si>
  <si>
    <r>
      <t xml:space="preserve">Zravis dacva </t>
    </r>
    <r>
      <rPr>
        <sz val="10"/>
        <rFont val="Arial"/>
        <family val="2"/>
        <charset val="204"/>
      </rPr>
      <t>Z-MS-16/3</t>
    </r>
  </si>
  <si>
    <r>
      <t xml:space="preserve">Zravis dacva </t>
    </r>
    <r>
      <rPr>
        <sz val="10"/>
        <rFont val="Arial"/>
        <family val="2"/>
        <charset val="204"/>
      </rPr>
      <t>Z-MS-10/3</t>
    </r>
  </si>
  <si>
    <t>uwyveti kvebis bloki 850va. 220v. 50hc.</t>
  </si>
  <si>
    <r>
      <t>kvebis bloki 220</t>
    </r>
    <r>
      <rPr>
        <sz val="10"/>
        <rFont val="Arial"/>
        <family val="2"/>
        <charset val="204"/>
      </rPr>
      <t>AC</t>
    </r>
    <r>
      <rPr>
        <sz val="10"/>
        <rFont val="AcadNusx"/>
      </rPr>
      <t>/24</t>
    </r>
    <r>
      <rPr>
        <sz val="10"/>
        <rFont val="Arial"/>
        <family val="2"/>
        <charset val="204"/>
      </rPr>
      <t>DC</t>
    </r>
  </si>
  <si>
    <r>
      <t xml:space="preserve">PLC </t>
    </r>
    <r>
      <rPr>
        <sz val="9"/>
        <rFont val="AcadNusx"/>
      </rPr>
      <t>24v. kvebiT minimum 3 Semavali  da 3 gamomavali signaliT</t>
    </r>
  </si>
  <si>
    <r>
      <t>20a. kontaqtori 3</t>
    </r>
    <r>
      <rPr>
        <sz val="10"/>
        <rFont val="Arial"/>
        <family val="2"/>
        <charset val="204"/>
      </rPr>
      <t>NO</t>
    </r>
    <r>
      <rPr>
        <sz val="10"/>
        <rFont val="AcadNusx"/>
      </rPr>
      <t xml:space="preserve"> kontaqtiT, damatebiTi </t>
    </r>
    <r>
      <rPr>
        <sz val="10"/>
        <rFont val="Arial"/>
        <family val="2"/>
        <charset val="204"/>
      </rPr>
      <t>NO+NC</t>
    </r>
    <r>
      <rPr>
        <sz val="10"/>
        <rFont val="AcadNusx"/>
      </rPr>
      <t xml:space="preserve"> kontaqtebiT,  220v. marTvis koWiT.</t>
    </r>
  </si>
  <si>
    <t>el fari damzadebuli unda iyos qarxnulad, garda moyvanili elementebis, farSi gaTvaliswinebuli unda iyos rogorc, avtomaturi marTva aseve xeliT marTva.</t>
  </si>
  <si>
    <r>
      <t>avtomaturi amomrTveli 63</t>
    </r>
    <r>
      <rPr>
        <sz val="10"/>
        <rFont val="Arial"/>
        <family val="2"/>
        <charset val="204"/>
      </rPr>
      <t>/3/C</t>
    </r>
    <r>
      <rPr>
        <sz val="10"/>
        <rFont val="AcadNusx"/>
      </rPr>
      <t xml:space="preserve">  (qvesadguriSi)</t>
    </r>
  </si>
  <si>
    <r>
      <t xml:space="preserve">xanZarmedegi kabeli </t>
    </r>
    <r>
      <rPr>
        <sz val="10"/>
        <rFont val="Arial"/>
        <family val="2"/>
        <charset val="204"/>
      </rPr>
      <t>N2XH FE180 Е90 4X1,5mm</t>
    </r>
    <r>
      <rPr>
        <sz val="10"/>
        <rFont val="AcadNusx"/>
      </rPr>
      <t>2</t>
    </r>
  </si>
  <si>
    <t>m</t>
  </si>
  <si>
    <r>
      <t xml:space="preserve">xanZarmedegi kabeli </t>
    </r>
    <r>
      <rPr>
        <sz val="10"/>
        <rFont val="Arial"/>
        <family val="2"/>
        <charset val="204"/>
      </rPr>
      <t>N2XH FE180 Е90 4X2,5mm</t>
    </r>
    <r>
      <rPr>
        <sz val="10"/>
        <rFont val="AcadNusx"/>
      </rPr>
      <t>2</t>
    </r>
  </si>
  <si>
    <r>
      <t xml:space="preserve">xanZarmedegi kabeli </t>
    </r>
    <r>
      <rPr>
        <sz val="10"/>
        <rFont val="Arial"/>
        <family val="2"/>
        <charset val="204"/>
      </rPr>
      <t>N2XH FE180 Е90 5X10mm</t>
    </r>
    <r>
      <rPr>
        <sz val="10"/>
        <rFont val="AcadNusx"/>
      </rPr>
      <t>2</t>
    </r>
  </si>
  <si>
    <r>
      <t xml:space="preserve">xanZarmedegi kabeli </t>
    </r>
    <r>
      <rPr>
        <sz val="10"/>
        <rFont val="Arial"/>
        <family val="2"/>
        <charset val="204"/>
      </rPr>
      <t>N2XH FE180 Е90 4X0,75mm</t>
    </r>
    <r>
      <rPr>
        <sz val="10"/>
        <rFont val="AcadNusx"/>
      </rPr>
      <t>2</t>
    </r>
  </si>
  <si>
    <t xml:space="preserve">plastmasis sakabelo sainstalacio arxi 40mmX40mm, samagriTsamagriT, muxlebiT, gadambiT. </t>
  </si>
  <si>
    <t>orkedliani plastmasis gofrirebuli mili 40mm</t>
  </si>
  <si>
    <t>el. Mmomarageba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</si>
</sst>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(&quot;$&quot;* #,##0.00_);_(&quot;$&quot;* \(#,##0.00\);_(&quot;$&quot;* &quot;-&quot;??_);_(@_)"/>
    <numFmt numFmtId="164" formatCode="_-* #,##0.00\ [$₾-437]_-;\-* #,##0.00\ [$₾-437]_-;_-* &quot;-&quot;??\ [$₾-437]_-;_-@_-"/>
    <numFmt numFmtId="165" formatCode="0\ &quot;km/h&quot;"/>
    <numFmt numFmtId="166" formatCode="[&lt;=9999999]###\-####;\(###\)\ ###\-####"/>
    <numFmt numFmtId="167" formatCode="#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Sylfaen"/>
      <family val="1"/>
    </font>
    <font>
      <b/>
      <sz val="12"/>
      <color theme="1"/>
      <name val="Sylfaen"/>
      <family val="1"/>
    </font>
    <font>
      <b/>
      <sz val="12"/>
      <color theme="0"/>
      <name val="Sylfaen"/>
      <family val="1"/>
    </font>
    <font>
      <b/>
      <sz val="11"/>
      <color theme="1"/>
      <name val="Calibri"/>
      <family val="2"/>
      <scheme val="minor"/>
    </font>
    <font>
      <sz val="11"/>
      <color theme="2" tint="-0.749961851863155"/>
      <name val="Calibri"/>
      <family val="2"/>
      <scheme val="minor"/>
    </font>
    <font>
      <b/>
      <sz val="25"/>
      <color theme="0"/>
      <name val="Calibri Light"/>
      <family val="2"/>
      <scheme val="major"/>
    </font>
    <font>
      <sz val="11"/>
      <color theme="2" tint="-0.89996032593768116"/>
      <name val="Calibri"/>
      <family val="2"/>
      <scheme val="minor"/>
    </font>
    <font>
      <sz val="11"/>
      <color theme="4" tint="-0.499984740745262"/>
      <name val="Calibri Light"/>
      <family val="2"/>
      <scheme val="major"/>
    </font>
    <font>
      <sz val="11"/>
      <color theme="2" tint="-0.749992370372631"/>
      <name val="Calibri"/>
      <family val="2"/>
      <scheme val="minor"/>
    </font>
    <font>
      <sz val="14"/>
      <color theme="4" tint="-0.24994659260841701"/>
      <name val="Calibri"/>
      <family val="2"/>
      <scheme val="minor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theme="2" tint="-0.749961851863155"/>
      <name val="Calibri"/>
      <family val="2"/>
      <scheme val="minor"/>
    </font>
    <font>
      <b/>
      <sz val="25"/>
      <color theme="1" tint="4.9989318521683403E-2"/>
      <name val="Calibri Light"/>
      <family val="2"/>
      <scheme val="major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Calibri Light"/>
      <family val="2"/>
      <scheme val="major"/>
    </font>
    <font>
      <u val="singleAccounting"/>
      <sz val="11"/>
      <color theme="2" tint="-0.749961851863155"/>
      <name val="Calibri"/>
      <family val="2"/>
      <scheme val="minor"/>
    </font>
    <font>
      <sz val="13"/>
      <color theme="2" tint="-0.749961851863155"/>
      <name val="Calibri"/>
      <family val="2"/>
      <scheme val="minor"/>
    </font>
    <font>
      <i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1"/>
      <color theme="1" tint="4.9989318521683403E-2"/>
      <name val="Calibri Light"/>
      <family val="2"/>
      <scheme val="major"/>
    </font>
    <font>
      <i/>
      <sz val="11"/>
      <color theme="2" tint="-0.749961851863155"/>
      <name val="Calibri"/>
      <family val="2"/>
      <scheme val="minor"/>
    </font>
    <font>
      <b/>
      <i/>
      <sz val="11"/>
      <color theme="2" tint="-0.749961851863155"/>
      <name val="Calibri"/>
      <family val="2"/>
      <scheme val="minor"/>
    </font>
    <font>
      <b/>
      <u val="singleAccounting"/>
      <sz val="11"/>
      <color theme="2" tint="-0.749961851863155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1"/>
      <color theme="1"/>
      <name val="Calibri"/>
      <family val="2"/>
      <charset val="1"/>
      <scheme val="minor"/>
    </font>
    <font>
      <sz val="10"/>
      <name val="Arial"/>
      <family val="2"/>
      <charset val="204"/>
    </font>
    <font>
      <sz val="10"/>
      <name val="AcadNusx"/>
    </font>
    <font>
      <b/>
      <sz val="10"/>
      <name val="AcadNusx"/>
    </font>
    <font>
      <sz val="9"/>
      <name val="Arial"/>
      <family val="2"/>
      <charset val="204"/>
    </font>
    <font>
      <b/>
      <sz val="12"/>
      <name val="AcadMtavr"/>
    </font>
    <font>
      <b/>
      <sz val="9"/>
      <name val="Arial"/>
      <family val="2"/>
      <charset val="204"/>
    </font>
    <font>
      <sz val="9"/>
      <name val="AcadNusx"/>
    </font>
    <font>
      <b/>
      <sz val="9"/>
      <name val="AcadNusx"/>
    </font>
    <font>
      <sz val="9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 applyFill="0" applyBorder="0">
      <alignment horizontal="left" vertical="center" wrapText="1" indent="1"/>
    </xf>
    <xf numFmtId="0" fontId="7" fillId="6" borderId="13" applyProtection="0">
      <alignment vertical="center"/>
    </xf>
    <xf numFmtId="0" fontId="8" fillId="5" borderId="0" applyNumberFormat="0" applyBorder="0" applyProtection="0">
      <alignment vertical="center" wrapText="1"/>
    </xf>
    <xf numFmtId="166" fontId="8" fillId="0" borderId="0" applyFont="0" applyFill="0" applyBorder="0" applyAlignment="0">
      <alignment vertical="center"/>
    </xf>
    <xf numFmtId="0" fontId="9" fillId="0" borderId="0" applyNumberFormat="0" applyFill="0" applyBorder="0" applyProtection="0">
      <alignment vertical="center"/>
    </xf>
    <xf numFmtId="14" fontId="10" fillId="0" borderId="0" applyFont="0" applyFill="0" applyBorder="0" applyAlignment="0" applyProtection="0">
      <alignment horizontal="left" wrapText="1"/>
    </xf>
    <xf numFmtId="0" fontId="11" fillId="0" borderId="0" applyNumberFormat="0" applyFill="0" applyBorder="0" applyProtection="0">
      <alignment horizontal="left" vertical="center" indent="1"/>
    </xf>
    <xf numFmtId="167" fontId="6" fillId="0" borderId="0" applyFont="0" applyFill="0" applyBorder="0">
      <alignment horizontal="right" vertical="center"/>
    </xf>
    <xf numFmtId="44" fontId="6" fillId="0" borderId="0" applyFont="0" applyFill="0" applyBorder="0" applyProtection="0">
      <alignment horizontal="right" vertical="center"/>
    </xf>
    <xf numFmtId="0" fontId="12" fillId="0" borderId="15" applyFill="0" applyProtection="0">
      <alignment horizontal="right" vertical="center" indent="1"/>
    </xf>
    <xf numFmtId="10" fontId="13" fillId="0" borderId="0" applyFill="0" applyBorder="0" applyProtection="0">
      <alignment horizontal="right" vertical="center"/>
    </xf>
    <xf numFmtId="0" fontId="8" fillId="7" borderId="0" applyBorder="0" applyProtection="0">
      <alignment horizontal="left" indent="1"/>
    </xf>
    <xf numFmtId="0" fontId="14" fillId="4" borderId="0" applyNumberFormat="0" applyBorder="0" applyProtection="0">
      <alignment horizontal="left" vertical="top" wrapText="1" indent="1"/>
    </xf>
    <xf numFmtId="0" fontId="5" fillId="0" borderId="15" applyNumberFormat="0" applyAlignment="0" applyProtection="0"/>
    <xf numFmtId="44" fontId="1" fillId="0" borderId="0" applyFont="0" applyFill="0" applyBorder="0" applyAlignment="0" applyProtection="0"/>
    <xf numFmtId="0" fontId="29" fillId="0" borderId="0"/>
  </cellStyleXfs>
  <cellXfs count="135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2" borderId="0" xfId="2" applyFill="1">
      <alignment horizontal="left" vertical="center" wrapText="1" indent="1"/>
    </xf>
    <xf numFmtId="0" fontId="6" fillId="0" borderId="0" xfId="2">
      <alignment horizontal="left" vertical="center" wrapText="1" indent="1"/>
    </xf>
    <xf numFmtId="0" fontId="9" fillId="0" borderId="0" xfId="2" applyFont="1" applyAlignment="1">
      <alignment horizontal="left"/>
    </xf>
    <xf numFmtId="0" fontId="6" fillId="0" borderId="0" xfId="2" applyAlignment="1">
      <alignment horizontal="center" vertical="center" wrapText="1"/>
    </xf>
    <xf numFmtId="166" fontId="9" fillId="0" borderId="0" xfId="6" applyNumberFormat="1">
      <alignment vertical="center"/>
    </xf>
    <xf numFmtId="0" fontId="6" fillId="0" borderId="16" xfId="2" applyBorder="1" applyAlignment="1">
      <alignment horizontal="center" vertical="center" wrapText="1"/>
    </xf>
    <xf numFmtId="0" fontId="15" fillId="0" borderId="16" xfId="2" applyFont="1" applyBorder="1">
      <alignment horizontal="left" vertical="center" wrapText="1" indent="1"/>
    </xf>
    <xf numFmtId="0" fontId="6" fillId="8" borderId="0" xfId="2" applyFill="1" applyAlignment="1">
      <alignment horizontal="center" vertical="center" wrapText="1"/>
    </xf>
    <xf numFmtId="0" fontId="6" fillId="8" borderId="0" xfId="2" applyFill="1">
      <alignment horizontal="left" vertical="center" wrapText="1" indent="1"/>
    </xf>
    <xf numFmtId="0" fontId="4" fillId="8" borderId="0" xfId="0" applyFont="1" applyFill="1" applyAlignment="1">
      <alignment horizontal="left" vertical="center"/>
    </xf>
    <xf numFmtId="9" fontId="4" fillId="8" borderId="0" xfId="1" applyFont="1" applyFill="1" applyBorder="1" applyAlignment="1">
      <alignment horizontal="right" vertical="center"/>
    </xf>
    <xf numFmtId="0" fontId="9" fillId="0" borderId="0" xfId="6" applyAlignment="1" applyProtection="1">
      <alignment horizontal="left" vertical="center"/>
    </xf>
    <xf numFmtId="0" fontId="7" fillId="0" borderId="13" xfId="3" applyFill="1" applyAlignment="1" applyProtection="1">
      <alignment horizontal="left" vertical="center" indent="2"/>
    </xf>
    <xf numFmtId="0" fontId="7" fillId="0" borderId="13" xfId="3" applyFill="1" applyProtection="1">
      <alignment vertical="center"/>
    </xf>
    <xf numFmtId="0" fontId="18" fillId="8" borderId="0" xfId="2" applyFont="1" applyFill="1" applyAlignment="1">
      <alignment horizontal="left"/>
    </xf>
    <xf numFmtId="0" fontId="20" fillId="0" borderId="0" xfId="2" applyFont="1" applyAlignment="1">
      <alignment horizontal="left" vertical="center" wrapText="1"/>
    </xf>
    <xf numFmtId="164" fontId="6" fillId="0" borderId="0" xfId="2" applyNumberFormat="1">
      <alignment horizontal="left" vertical="center" wrapText="1" indent="1"/>
    </xf>
    <xf numFmtId="164" fontId="19" fillId="8" borderId="0" xfId="2" applyNumberFormat="1" applyFont="1" applyFill="1">
      <alignment horizontal="left" vertical="center" wrapText="1" indent="1"/>
    </xf>
    <xf numFmtId="164" fontId="22" fillId="0" borderId="16" xfId="2" applyNumberFormat="1" applyFont="1" applyBorder="1">
      <alignment horizontal="left" vertical="center" wrapText="1" indent="1"/>
    </xf>
    <xf numFmtId="0" fontId="6" fillId="0" borderId="0" xfId="2" applyAlignment="1">
      <alignment vertical="center" wrapText="1"/>
    </xf>
    <xf numFmtId="164" fontId="6" fillId="0" borderId="0" xfId="2" applyNumberFormat="1" applyAlignment="1">
      <alignment vertical="center" wrapText="1"/>
    </xf>
    <xf numFmtId="0" fontId="18" fillId="8" borderId="0" xfId="2" applyFont="1" applyFill="1" applyAlignment="1">
      <alignment horizontal="center" vertical="center"/>
    </xf>
    <xf numFmtId="0" fontId="7" fillId="0" borderId="13" xfId="3" applyFill="1" applyAlignment="1" applyProtection="1">
      <alignment vertical="top" wrapText="1"/>
    </xf>
    <xf numFmtId="0" fontId="17" fillId="8" borderId="0" xfId="4" applyFont="1" applyFill="1" applyBorder="1" applyAlignment="1">
      <alignment horizontal="center" vertical="center" wrapText="1"/>
    </xf>
    <xf numFmtId="14" fontId="17" fillId="8" borderId="0" xfId="2" applyNumberFormat="1" applyFont="1" applyFill="1">
      <alignment horizontal="left" vertical="center" wrapText="1" indent="1"/>
    </xf>
    <xf numFmtId="14" fontId="17" fillId="8" borderId="0" xfId="2" applyNumberFormat="1" applyFont="1" applyFill="1" applyAlignment="1">
      <alignment horizontal="right" vertical="center" wrapText="1" indent="1"/>
    </xf>
    <xf numFmtId="17" fontId="15" fillId="0" borderId="16" xfId="2" applyNumberFormat="1" applyFont="1" applyBorder="1" applyAlignment="1">
      <alignment horizontal="center" vertical="center" wrapText="1"/>
    </xf>
    <xf numFmtId="17" fontId="15" fillId="0" borderId="16" xfId="2" applyNumberFormat="1" applyFont="1" applyBorder="1" applyAlignment="1">
      <alignment vertical="center" wrapText="1"/>
    </xf>
    <xf numFmtId="164" fontId="19" fillId="0" borderId="16" xfId="2" applyNumberFormat="1" applyFont="1" applyBorder="1" applyAlignment="1">
      <alignment vertical="center" wrapText="1"/>
    </xf>
    <xf numFmtId="164" fontId="19" fillId="0" borderId="0" xfId="2" applyNumberFormat="1" applyFont="1" applyBorder="1" applyAlignment="1">
      <alignment horizontal="center" vertical="center" wrapText="1"/>
    </xf>
    <xf numFmtId="164" fontId="19" fillId="0" borderId="0" xfId="2" applyNumberFormat="1" applyFont="1" applyBorder="1" applyAlignment="1">
      <alignment vertical="center" wrapText="1"/>
    </xf>
    <xf numFmtId="164" fontId="19" fillId="8" borderId="0" xfId="2" applyNumberFormat="1" applyFont="1" applyFill="1" applyBorder="1" applyAlignment="1">
      <alignment vertical="center" wrapText="1"/>
    </xf>
    <xf numFmtId="164" fontId="26" fillId="8" borderId="0" xfId="2" applyNumberFormat="1" applyFont="1" applyFill="1" applyBorder="1" applyAlignment="1">
      <alignment vertical="center" wrapText="1"/>
    </xf>
    <xf numFmtId="0" fontId="4" fillId="8" borderId="0" xfId="0" applyFont="1" applyFill="1" applyAlignment="1">
      <alignment vertical="center"/>
    </xf>
    <xf numFmtId="0" fontId="6" fillId="8" borderId="0" xfId="2" applyFill="1" applyAlignment="1">
      <alignment vertical="center" wrapText="1"/>
    </xf>
    <xf numFmtId="164" fontId="19" fillId="8" borderId="0" xfId="2" applyNumberFormat="1" applyFont="1" applyFill="1" applyAlignment="1">
      <alignment vertical="center" wrapText="1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4" fontId="6" fillId="0" borderId="0" xfId="2" applyNumberFormat="1" applyAlignment="1">
      <alignment vertical="center" wrapText="1"/>
    </xf>
    <xf numFmtId="0" fontId="6" fillId="0" borderId="0" xfId="2" applyAlignment="1">
      <alignment horizontal="left" vertical="center" wrapText="1"/>
    </xf>
    <xf numFmtId="0" fontId="6" fillId="0" borderId="0" xfId="2" applyAlignment="1">
      <alignment horizontal="right" vertical="center" wrapText="1"/>
    </xf>
    <xf numFmtId="44" fontId="6" fillId="0" borderId="0" xfId="2" applyNumberFormat="1" applyAlignment="1">
      <alignment horizontal="right" vertical="center" wrapText="1"/>
    </xf>
    <xf numFmtId="164" fontId="19" fillId="0" borderId="20" xfId="2" applyNumberFormat="1" applyFont="1" applyBorder="1" applyAlignment="1">
      <alignment vertical="center" wrapText="1"/>
    </xf>
    <xf numFmtId="0" fontId="15" fillId="0" borderId="20" xfId="2" applyFont="1" applyBorder="1" applyAlignment="1">
      <alignment vertical="center" wrapText="1"/>
    </xf>
    <xf numFmtId="0" fontId="15" fillId="0" borderId="16" xfId="2" applyFont="1" applyBorder="1" applyAlignment="1">
      <alignment vertical="center" wrapText="1"/>
    </xf>
    <xf numFmtId="164" fontId="26" fillId="0" borderId="16" xfId="2" applyNumberFormat="1" applyFont="1" applyBorder="1" applyAlignment="1">
      <alignment vertical="center" wrapText="1"/>
    </xf>
    <xf numFmtId="0" fontId="27" fillId="0" borderId="0" xfId="0" applyFont="1" applyAlignment="1">
      <alignment vertical="center"/>
    </xf>
    <xf numFmtId="164" fontId="1" fillId="0" borderId="16" xfId="2" applyNumberFormat="1" applyFont="1" applyBorder="1">
      <alignment horizontal="left" vertical="center" wrapText="1" indent="1"/>
    </xf>
    <xf numFmtId="164" fontId="0" fillId="0" borderId="16" xfId="2" applyNumberFormat="1" applyFont="1" applyBorder="1">
      <alignment horizontal="left" vertical="center" wrapText="1" indent="1"/>
    </xf>
    <xf numFmtId="164" fontId="6" fillId="0" borderId="0" xfId="2" applyNumberFormat="1" applyAlignment="1">
      <alignment horizontal="right" vertical="center" wrapText="1"/>
    </xf>
    <xf numFmtId="0" fontId="17" fillId="8" borderId="14" xfId="4" applyFont="1" applyFill="1" applyBorder="1">
      <alignment vertical="center" wrapText="1"/>
    </xf>
    <xf numFmtId="0" fontId="17" fillId="8" borderId="0" xfId="4" applyFont="1" applyFill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17" fillId="8" borderId="0" xfId="4" applyFont="1" applyFill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  <xf numFmtId="164" fontId="6" fillId="0" borderId="0" xfId="2" applyNumberFormat="1" applyAlignment="1">
      <alignment horizontal="center" vertical="center" wrapText="1"/>
    </xf>
    <xf numFmtId="44" fontId="6" fillId="0" borderId="0" xfId="2" applyNumberFormat="1" applyAlignment="1">
      <alignment horizontal="center" vertical="center" wrapText="1"/>
    </xf>
    <xf numFmtId="1" fontId="20" fillId="0" borderId="0" xfId="2" applyNumberFormat="1" applyFont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31" fillId="2" borderId="16" xfId="17" applyFont="1" applyFill="1" applyBorder="1" applyAlignment="1">
      <alignment horizontal="center" vertical="center" wrapText="1"/>
    </xf>
    <xf numFmtId="0" fontId="31" fillId="2" borderId="16" xfId="17" applyFont="1" applyFill="1" applyBorder="1" applyAlignment="1">
      <alignment horizontal="left" vertical="center" wrapText="1"/>
    </xf>
    <xf numFmtId="0" fontId="32" fillId="2" borderId="18" xfId="17" applyFont="1" applyFill="1" applyBorder="1" applyAlignment="1">
      <alignment horizontal="center" vertical="center" wrapText="1"/>
    </xf>
    <xf numFmtId="0" fontId="32" fillId="2" borderId="16" xfId="17" applyFont="1" applyFill="1" applyBorder="1" applyAlignment="1">
      <alignment horizontal="center" vertical="center" wrapText="1"/>
    </xf>
    <xf numFmtId="0" fontId="35" fillId="2" borderId="18" xfId="17" applyFont="1" applyFill="1" applyBorder="1" applyAlignment="1">
      <alignment horizontal="center" vertical="center" wrapText="1"/>
    </xf>
    <xf numFmtId="0" fontId="35" fillId="2" borderId="16" xfId="17" applyFont="1" applyFill="1" applyBorder="1" applyAlignment="1">
      <alignment horizontal="center" vertical="center" wrapText="1"/>
    </xf>
    <xf numFmtId="0" fontId="29" fillId="2" borderId="18" xfId="17" applyFill="1" applyBorder="1" applyAlignment="1">
      <alignment horizontal="center" vertical="center"/>
    </xf>
    <xf numFmtId="0" fontId="31" fillId="2" borderId="18" xfId="17" quotePrefix="1" applyFont="1" applyFill="1" applyBorder="1" applyAlignment="1">
      <alignment horizontal="left" vertical="center" wrapText="1"/>
    </xf>
    <xf numFmtId="0" fontId="31" fillId="2" borderId="16" xfId="17" quotePrefix="1" applyFont="1" applyFill="1" applyBorder="1" applyAlignment="1">
      <alignment horizontal="left" vertical="center" wrapText="1"/>
    </xf>
    <xf numFmtId="0" fontId="31" fillId="2" borderId="19" xfId="17" applyFont="1" applyFill="1" applyBorder="1" applyAlignment="1">
      <alignment wrapText="1"/>
    </xf>
    <xf numFmtId="0" fontId="38" fillId="2" borderId="16" xfId="17" applyFont="1" applyFill="1" applyBorder="1" applyAlignment="1">
      <alignment horizontal="left" vertical="center" wrapText="1"/>
    </xf>
    <xf numFmtId="0" fontId="33" fillId="2" borderId="18" xfId="17" applyFont="1" applyFill="1" applyBorder="1" applyAlignment="1">
      <alignment horizontal="center" vertical="center" wrapText="1"/>
    </xf>
    <xf numFmtId="0" fontId="33" fillId="2" borderId="16" xfId="17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16" fillId="0" borderId="13" xfId="3" applyFont="1" applyFill="1" applyAlignment="1" applyProtection="1">
      <alignment horizontal="left" vertical="center"/>
    </xf>
    <xf numFmtId="0" fontId="17" fillId="8" borderId="14" xfId="4" applyFont="1" applyFill="1" applyBorder="1">
      <alignment vertical="center" wrapText="1"/>
    </xf>
    <xf numFmtId="166" fontId="17" fillId="8" borderId="14" xfId="5" applyFont="1" applyFill="1" applyBorder="1" applyAlignment="1">
      <alignment vertical="center" wrapText="1"/>
    </xf>
    <xf numFmtId="0" fontId="17" fillId="8" borderId="14" xfId="4" applyFont="1" applyFill="1" applyBorder="1" applyAlignment="1">
      <alignment horizontal="center" vertical="center" wrapText="1"/>
    </xf>
    <xf numFmtId="0" fontId="17" fillId="8" borderId="0" xfId="4" applyFont="1" applyFill="1">
      <alignment vertical="center" wrapText="1"/>
    </xf>
    <xf numFmtId="166" fontId="17" fillId="8" borderId="0" xfId="5" applyFont="1" applyFill="1" applyAlignment="1">
      <alignment vertical="center" wrapText="1"/>
    </xf>
    <xf numFmtId="0" fontId="17" fillId="8" borderId="0" xfId="4" applyFont="1" applyFill="1" applyAlignment="1">
      <alignment horizontal="center" vertical="center" wrapText="1"/>
    </xf>
    <xf numFmtId="0" fontId="6" fillId="0" borderId="0" xfId="2" applyAlignment="1">
      <alignment horizontal="center" vertical="center" wrapText="1"/>
    </xf>
    <xf numFmtId="0" fontId="18" fillId="8" borderId="0" xfId="6" applyFont="1" applyFill="1" applyAlignment="1" applyProtection="1">
      <alignment horizontal="left" vertical="center"/>
    </xf>
    <xf numFmtId="166" fontId="23" fillId="8" borderId="0" xfId="6" applyNumberFormat="1" applyFont="1" applyFill="1">
      <alignment vertical="center"/>
    </xf>
    <xf numFmtId="17" fontId="15" fillId="0" borderId="17" xfId="2" applyNumberFormat="1" applyFont="1" applyBorder="1" applyAlignment="1">
      <alignment horizontal="center" vertical="center" wrapText="1"/>
    </xf>
    <xf numFmtId="17" fontId="15" fillId="0" borderId="19" xfId="2" applyNumberFormat="1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  <xf numFmtId="0" fontId="24" fillId="0" borderId="16" xfId="2" applyFont="1" applyBorder="1" applyAlignment="1">
      <alignment horizontal="center" vertical="center" wrapText="1"/>
    </xf>
    <xf numFmtId="0" fontId="25" fillId="0" borderId="16" xfId="2" applyFont="1" applyBorder="1" applyAlignment="1">
      <alignment horizontal="left" vertical="center" wrapText="1"/>
    </xf>
    <xf numFmtId="0" fontId="4" fillId="8" borderId="0" xfId="0" applyFont="1" applyFill="1" applyAlignment="1">
      <alignment horizontal="center" vertical="center"/>
    </xf>
    <xf numFmtId="164" fontId="19" fillId="8" borderId="0" xfId="2" applyNumberFormat="1" applyFont="1" applyFill="1" applyAlignment="1">
      <alignment horizontal="center" vertical="center" wrapText="1"/>
    </xf>
    <xf numFmtId="164" fontId="6" fillId="0" borderId="0" xfId="2" applyNumberFormat="1" applyAlignment="1">
      <alignment horizontal="center" vertical="center" wrapText="1"/>
    </xf>
    <xf numFmtId="44" fontId="6" fillId="0" borderId="0" xfId="2" applyNumberFormat="1" applyAlignment="1">
      <alignment horizontal="center" vertical="center" wrapText="1"/>
    </xf>
    <xf numFmtId="1" fontId="20" fillId="0" borderId="0" xfId="2" applyNumberFormat="1" applyFont="1" applyAlignment="1">
      <alignment horizontal="center" vertical="center" wrapText="1"/>
    </xf>
    <xf numFmtId="0" fontId="21" fillId="0" borderId="17" xfId="2" applyFont="1" applyBorder="1" applyAlignment="1">
      <alignment horizontal="center" vertical="center" wrapText="1"/>
    </xf>
    <xf numFmtId="0" fontId="21" fillId="0" borderId="19" xfId="2" applyFont="1" applyBorder="1" applyAlignment="1">
      <alignment horizontal="center" vertical="center" wrapText="1"/>
    </xf>
    <xf numFmtId="0" fontId="21" fillId="0" borderId="20" xfId="2" applyFont="1" applyBorder="1" applyAlignment="1">
      <alignment horizontal="center" vertical="center" wrapText="1"/>
    </xf>
    <xf numFmtId="0" fontId="15" fillId="0" borderId="17" xfId="2" applyFont="1" applyBorder="1" applyAlignment="1">
      <alignment horizontal="center" vertical="center" wrapText="1"/>
    </xf>
    <xf numFmtId="0" fontId="15" fillId="0" borderId="19" xfId="2" applyFont="1" applyBorder="1" applyAlignment="1">
      <alignment horizontal="center" vertical="center" wrapText="1"/>
    </xf>
    <xf numFmtId="0" fontId="15" fillId="0" borderId="20" xfId="2" applyFont="1" applyBorder="1" applyAlignment="1">
      <alignment horizontal="center" vertical="center" wrapText="1"/>
    </xf>
    <xf numFmtId="166" fontId="18" fillId="8" borderId="0" xfId="6" applyNumberFormat="1" applyFont="1" applyFill="1">
      <alignment vertical="center"/>
    </xf>
    <xf numFmtId="0" fontId="32" fillId="2" borderId="17" xfId="17" applyFont="1" applyFill="1" applyBorder="1" applyAlignment="1">
      <alignment horizontal="left" vertical="center" wrapText="1"/>
    </xf>
    <xf numFmtId="0" fontId="32" fillId="2" borderId="19" xfId="17" applyFont="1" applyFill="1" applyBorder="1" applyAlignment="1">
      <alignment horizontal="left" vertical="center" wrapText="1"/>
    </xf>
    <xf numFmtId="0" fontId="32" fillId="2" borderId="20" xfId="17" applyFont="1" applyFill="1" applyBorder="1" applyAlignment="1">
      <alignment horizontal="left" vertical="center" wrapText="1"/>
    </xf>
    <xf numFmtId="0" fontId="37" fillId="2" borderId="21" xfId="17" applyFont="1" applyFill="1" applyBorder="1" applyAlignment="1">
      <alignment horizontal="center" vertical="center" wrapText="1"/>
    </xf>
    <xf numFmtId="0" fontId="37" fillId="2" borderId="22" xfId="17" applyFont="1" applyFill="1" applyBorder="1" applyAlignment="1">
      <alignment horizontal="center" vertical="center" wrapText="1"/>
    </xf>
    <xf numFmtId="0" fontId="37" fillId="2" borderId="23" xfId="17" applyFont="1" applyFill="1" applyBorder="1" applyAlignment="1">
      <alignment horizontal="center" vertical="center" wrapText="1"/>
    </xf>
    <xf numFmtId="0" fontId="37" fillId="2" borderId="24" xfId="17" applyFont="1" applyFill="1" applyBorder="1" applyAlignment="1">
      <alignment horizontal="center" vertical="center" wrapText="1"/>
    </xf>
    <xf numFmtId="0" fontId="37" fillId="2" borderId="25" xfId="17" applyFont="1" applyFill="1" applyBorder="1" applyAlignment="1">
      <alignment horizontal="center" vertical="center" wrapText="1"/>
    </xf>
    <xf numFmtId="0" fontId="37" fillId="2" borderId="26" xfId="17" applyFont="1" applyFill="1" applyBorder="1" applyAlignment="1">
      <alignment horizontal="center" vertical="center" wrapText="1"/>
    </xf>
    <xf numFmtId="0" fontId="34" fillId="2" borderId="25" xfId="17" applyFont="1" applyFill="1" applyBorder="1" applyAlignment="1">
      <alignment horizontal="center" vertical="center" wrapText="1"/>
    </xf>
  </cellXfs>
  <cellStyles count="18">
    <cellStyle name="20% - Accent1 2" xfId="14" xr:uid="{00000000-0005-0000-0000-000000000000}"/>
    <cellStyle name="60% - Accent1 2" xfId="4" xr:uid="{00000000-0005-0000-0000-000001000000}"/>
    <cellStyle name="Currency 2" xfId="10" xr:uid="{00000000-0005-0000-0000-000003000000}"/>
    <cellStyle name="Currency 3" xfId="16" xr:uid="{0DA6134C-F3E0-485D-BBD3-0701D07B05AC}"/>
    <cellStyle name="Date" xfId="7" xr:uid="{00000000-0005-0000-0000-000004000000}"/>
    <cellStyle name="Heading 1 2" xfId="6" xr:uid="{00000000-0005-0000-0000-000005000000}"/>
    <cellStyle name="Heading 2 2" xfId="8" xr:uid="{00000000-0005-0000-0000-000006000000}"/>
    <cellStyle name="Heading 3 2" xfId="11" xr:uid="{00000000-0005-0000-0000-000007000000}"/>
    <cellStyle name="Heading 4 2" xfId="13" xr:uid="{00000000-0005-0000-0000-000008000000}"/>
    <cellStyle name="Normal" xfId="0" builtinId="0"/>
    <cellStyle name="Normal 2" xfId="2" xr:uid="{00000000-0005-0000-0000-00000A000000}"/>
    <cellStyle name="Normal 3" xfId="17" xr:uid="{B575636A-4453-4B63-8252-1B202AE4ACD6}"/>
    <cellStyle name="Percent" xfId="1" builtinId="5"/>
    <cellStyle name="Percent 2" xfId="12" xr:uid="{00000000-0005-0000-0000-00000C000000}"/>
    <cellStyle name="Phone" xfId="5" xr:uid="{00000000-0005-0000-0000-00000D000000}"/>
    <cellStyle name="Quantity" xfId="9" xr:uid="{00000000-0005-0000-0000-00000E000000}"/>
    <cellStyle name="Title 2" xfId="3" xr:uid="{00000000-0005-0000-0000-00000F000000}"/>
    <cellStyle name="Total 2" xfId="15" xr:uid="{00000000-0005-0000-0000-000010000000}"/>
  </cellStyles>
  <dxfs count="6">
    <dxf>
      <fill>
        <patternFill patternType="none">
          <bgColor auto="1"/>
        </patternFill>
      </fill>
    </dxf>
    <dxf>
      <fill>
        <patternFill patternType="solid">
          <fgColor theme="4" tint="0.79995117038483843"/>
          <bgColor theme="4" tint="0.79998168889431442"/>
        </patternFill>
      </fill>
    </dxf>
    <dxf>
      <font>
        <b val="0"/>
        <i val="0"/>
        <color theme="1" tint="4.9989318521683403E-2"/>
      </font>
    </dxf>
    <dxf>
      <font>
        <b/>
        <i val="0"/>
        <color theme="4" tint="-0.499984740745262"/>
      </font>
      <border>
        <left style="thin">
          <color theme="4"/>
        </left>
        <right style="thin">
          <color theme="4"/>
        </right>
        <top style="double">
          <color theme="4"/>
        </top>
        <bottom style="thin">
          <color theme="4"/>
        </bottom>
      </border>
    </dxf>
    <dxf>
      <font>
        <b val="0"/>
        <i val="0"/>
        <color theme="4" tint="-0.24994659260841701"/>
      </font>
      <border>
        <left style="thin">
          <color theme="4"/>
        </left>
        <right style="thin">
          <color theme="4"/>
        </right>
        <top style="thin">
          <color theme="4"/>
        </top>
        <vertical/>
        <horizontal/>
      </border>
    </dxf>
    <dxf>
      <font>
        <b val="0"/>
        <i val="0"/>
        <color theme="3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</dxfs>
  <tableStyles count="1" defaultTableStyle="TableStyleMedium2" defaultPivotStyle="PivotStyleLight16">
    <tableStyle name="Invoice" pivot="0" count="6" xr9:uid="{00000000-0011-0000-FFFF-FFFF00000000}">
      <tableStyleElement type="wholeTable" dxfId="5"/>
      <tableStyleElement type="headerRow" dxfId="4"/>
      <tableStyleElement type="totalRow" dxfId="3"/>
      <tableStyleElement type="lastColumn" dxfId="2"/>
      <tableStyleElement type="firstRowStripe" dxfId="1"/>
      <tableStyleElement type="secondRowStripe" dxfId="0"/>
    </tableStyle>
  </tableStyles>
  <colors>
    <mruColors>
      <color rgb="FFEF89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319616</xdr:colOff>
      <xdr:row>0</xdr:row>
      <xdr:rowOff>127000</xdr:rowOff>
    </xdr:from>
    <xdr:to>
      <xdr:col>11</xdr:col>
      <xdr:colOff>962225</xdr:colOff>
      <xdr:row>5</xdr:row>
      <xdr:rowOff>97933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6A08AC0-DE4D-4F91-B123-189FF5EE47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283" y="127000"/>
          <a:ext cx="3888517" cy="1681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Q844"/>
  <sheetViews>
    <sheetView topLeftCell="A10" zoomScale="85" zoomScaleNormal="85" workbookViewId="0">
      <selection activeCell="C13" sqref="C13"/>
    </sheetView>
  </sheetViews>
  <sheetFormatPr defaultColWidth="8.85546875" defaultRowHeight="18" x14ac:dyDescent="0.25"/>
  <cols>
    <col min="1" max="1" width="3.28515625" style="2" customWidth="1"/>
    <col min="2" max="3" width="50.7109375" style="1" customWidth="1"/>
    <col min="4" max="27" width="8.85546875" style="2" customWidth="1"/>
    <col min="28" max="43" width="8.85546875" style="2"/>
    <col min="44" max="16384" width="8.85546875" style="1"/>
  </cols>
  <sheetData>
    <row r="1" spans="2:8" s="2" customFormat="1" ht="18.75" thickBot="1" x14ac:dyDescent="0.3"/>
    <row r="2" spans="2:8" s="2" customFormat="1" ht="18.75" thickTop="1" x14ac:dyDescent="0.25">
      <c r="B2" s="17" t="str">
        <f>IF(ICMS!C13="GEO","პროექტის მახასიათებლები","Project Attributes")</f>
        <v>პროექტის მახასიათებლები</v>
      </c>
      <c r="C2" s="18" t="str">
        <f>IF(ICMS!C13="GEO","მაჩვენებლები","Values")</f>
        <v>მაჩვენებლები</v>
      </c>
    </row>
    <row r="3" spans="2:8" s="2" customFormat="1" x14ac:dyDescent="0.25">
      <c r="B3" s="5" t="str">
        <f>IF(ICMS!C13="GEO","პროექტის დასახელება","Project title")</f>
        <v>პროექტის დასახელება</v>
      </c>
      <c r="C3" s="71"/>
    </row>
    <row r="4" spans="2:8" s="2" customFormat="1" x14ac:dyDescent="0.25">
      <c r="B4" s="5" t="str">
        <f>IF(ICMS!C13="GEO","ანგარიშის სტატუსი","Status of cost report")</f>
        <v>ანგარიშის სტატუსი</v>
      </c>
      <c r="C4" s="71" t="s">
        <v>0</v>
      </c>
      <c r="H4" s="2" t="str">
        <f>IF(ICMS!C13="GEO","საორიენტაციო ღირებულება","pre-construction forecast")</f>
        <v>საორიენტაციო ღირებულება</v>
      </c>
    </row>
    <row r="5" spans="2:8" s="2" customFormat="1" x14ac:dyDescent="0.25">
      <c r="B5" s="5" t="str">
        <f>IF(ICMS!C13="GEO","ანგარიშის თარიღი","Date of cost report")</f>
        <v>ანგარიშის თარიღი</v>
      </c>
      <c r="C5" s="71"/>
      <c r="H5" s="2" t="str">
        <f>IF(ICMS!C13="GEO","სატენდერო ღირებულება","at tender ")</f>
        <v>სატენდერო ღირებულება</v>
      </c>
    </row>
    <row r="6" spans="2:8" s="2" customFormat="1" x14ac:dyDescent="0.25">
      <c r="B6" s="5" t="str">
        <f>IF(ICMS!C13="GEO","ანგარიშის რევიზიის №","Revision number of cost report")</f>
        <v>ანგარიშის რევიზიის №</v>
      </c>
      <c r="C6" s="71"/>
      <c r="H6" s="2" t="str">
        <f>IF(ICMS!C13="GEO","მშენებლობის ღირებულება","during construction ")</f>
        <v>მშენებლობის ღირებულება</v>
      </c>
    </row>
    <row r="7" spans="2:8" s="2" customFormat="1" x14ac:dyDescent="0.25">
      <c r="B7" s="5" t="str">
        <f>IF(ICMS!C13="GEO","პროექტის ზოგადი აღწერილობა","Brief description of the Project")</f>
        <v>პროექტის ზოგადი აღწერილობა</v>
      </c>
      <c r="C7" s="71"/>
      <c r="H7" s="2" t="str">
        <f>IF(ICMS!C13="GEO","სამშენებლობო ღირებულება","actual costs of construction postcompletion ")</f>
        <v>სამშენებლობო ღირებულება</v>
      </c>
    </row>
    <row r="8" spans="2:8" s="2" customFormat="1" x14ac:dyDescent="0.25">
      <c r="B8" s="5" t="str">
        <f>IF(ICMS!C13="GEO","• დამკვეთის დასახელება","• Client’s name")</f>
        <v>• დამკვეთის დასახელება</v>
      </c>
      <c r="C8" s="71"/>
    </row>
    <row r="9" spans="2:8" s="2" customFormat="1" x14ac:dyDescent="0.25">
      <c r="B9" s="5" t="str">
        <f>IF(ICMS!C13="GEO","• ძირითადი პროექტის ტიპი","• Main Project type (principal Sub-Project)")</f>
        <v>• ძირითადი პროექტის ტიპი</v>
      </c>
      <c r="C9" s="71"/>
    </row>
    <row r="10" spans="2:8" s="2" customFormat="1" x14ac:dyDescent="0.25">
      <c r="B10" s="5" t="str">
        <f>IF(ICMS!C13="GEO","• ზოგადი აღწერილობა","• Brief scope)")</f>
        <v>• ზოგადი აღწერილობა</v>
      </c>
      <c r="C10" s="71"/>
      <c r="H10" s="2" t="str">
        <f>IF(ICMS!C13="GEO","შენობა","Buildings")</f>
        <v>შენობა</v>
      </c>
    </row>
    <row r="11" spans="2:8" s="2" customFormat="1" x14ac:dyDescent="0.25">
      <c r="B11" s="5" t="str">
        <f>IF(ICMS!C13="GEO","პროექტის მდებარეობა","Location and country)")</f>
        <v>პროექტის მდებარეობა</v>
      </c>
      <c r="C11" s="71"/>
      <c r="H11" s="2" t="str">
        <f>IF(ICMS!C13="GEO","გზა,მაგისრალი,ასაფრენი ზოლი","Roads, runways and motorways")</f>
        <v>გზა,მაგისრალი,ასაფრენი ზოლი</v>
      </c>
    </row>
    <row r="12" spans="2:8" s="2" customFormat="1" x14ac:dyDescent="0.25">
      <c r="B12" s="5" t="str">
        <f>IF(ICMS!C13="GEO","დამატებითი პროექტის ტიპი","Sub-Projects included)")</f>
        <v>დამატებითი პროექტის ტიპი</v>
      </c>
      <c r="C12" s="71"/>
      <c r="H12" s="2" t="str">
        <f>IF(ICMS!C13="GEO","რკინიგზა","Railways")</f>
        <v>რკინიგზა</v>
      </c>
    </row>
    <row r="13" spans="2:8" s="2" customFormat="1" x14ac:dyDescent="0.25">
      <c r="B13" s="5" t="str">
        <f>IF(ICMS!C13="GEO","ენა","Project Language)")</f>
        <v>ენა</v>
      </c>
      <c r="C13" s="71" t="s">
        <v>1</v>
      </c>
      <c r="H13" s="2" t="str">
        <f>IF(ICMS!C13="GEO","ხიდი","Bridges")</f>
        <v>ხიდი</v>
      </c>
    </row>
    <row r="14" spans="2:8" s="2" customFormat="1" x14ac:dyDescent="0.25">
      <c r="B14" s="95" t="str">
        <f>IF(ICMS!C13="GEO","მშენებლობის ღირებულების დონე","Construction Cost Price Level")</f>
        <v>მშენებლობის ღირებულების დონე</v>
      </c>
      <c r="C14" s="96"/>
      <c r="H14" s="2" t="str">
        <f>IF(ICMS!C13="GEO","გვირაბი","Tunnels")</f>
        <v>გვირაბი</v>
      </c>
    </row>
    <row r="15" spans="2:8" s="2" customFormat="1" x14ac:dyDescent="0.25">
      <c r="B15" s="5" t="str">
        <f>IF(ICMS!C13="GEO","ISO ვალუტის კოდი","ISO currency code)")</f>
        <v>ISO ვალუტის კოდი</v>
      </c>
      <c r="C15" s="71" t="s">
        <v>2</v>
      </c>
      <c r="H15" s="2" t="s">
        <v>3</v>
      </c>
    </row>
    <row r="16" spans="2:8" s="2" customFormat="1" x14ac:dyDescent="0.25">
      <c r="B16" s="5" t="str">
        <f>IF(ICMS!C13="GEO","ერთეული ფასების საფუძველი","Base date of costs")</f>
        <v>ერთეული ფასების საფუძველი</v>
      </c>
      <c r="C16" s="6" t="s">
        <v>4</v>
      </c>
      <c r="H16" s="2" t="s">
        <v>5</v>
      </c>
    </row>
    <row r="17" spans="2:8" s="2" customFormat="1" x14ac:dyDescent="0.25">
      <c r="B17" s="5" t="str">
        <f>IF(ICMS!C13="GEO","ძირითადი ვალუტა","Price basis")</f>
        <v>ძირითადი ვალუტა</v>
      </c>
      <c r="C17" s="71" t="s">
        <v>2</v>
      </c>
      <c r="H17" s="2" t="s">
        <v>6</v>
      </c>
    </row>
    <row r="18" spans="2:8" s="2" customFormat="1" x14ac:dyDescent="0.25">
      <c r="B18" s="91" t="s">
        <v>7</v>
      </c>
      <c r="C18" s="92"/>
      <c r="H18" s="2" t="s">
        <v>8</v>
      </c>
    </row>
    <row r="19" spans="2:8" s="2" customFormat="1" x14ac:dyDescent="0.25">
      <c r="B19" s="5" t="s">
        <v>9</v>
      </c>
      <c r="C19" s="6"/>
      <c r="H19" s="2" t="s">
        <v>10</v>
      </c>
    </row>
    <row r="20" spans="2:8" s="2" customFormat="1" x14ac:dyDescent="0.25">
      <c r="B20" s="5" t="s">
        <v>11</v>
      </c>
      <c r="C20" s="71">
        <f>IF(C15="(GEL) ₾",1,IF(C15="(USD) $",2.8,IF(C15="(EUR) €",3.05)))</f>
        <v>1</v>
      </c>
      <c r="H20" s="2" t="s">
        <v>12</v>
      </c>
    </row>
    <row r="21" spans="2:8" s="2" customFormat="1" x14ac:dyDescent="0.25">
      <c r="B21" s="95" t="s">
        <v>13</v>
      </c>
      <c r="C21" s="96"/>
      <c r="H21" s="2" t="s">
        <v>14</v>
      </c>
    </row>
    <row r="22" spans="2:8" s="2" customFormat="1" x14ac:dyDescent="0.25">
      <c r="B22" s="5" t="s">
        <v>15</v>
      </c>
      <c r="C22" s="71" t="s">
        <v>16</v>
      </c>
      <c r="H22" s="2" t="s">
        <v>17</v>
      </c>
    </row>
    <row r="23" spans="2:8" s="2" customFormat="1" x14ac:dyDescent="0.25">
      <c r="B23" s="91" t="s">
        <v>18</v>
      </c>
      <c r="C23" s="92"/>
      <c r="H23" s="2" t="s">
        <v>19</v>
      </c>
    </row>
    <row r="24" spans="2:8" s="2" customFormat="1" x14ac:dyDescent="0.25">
      <c r="B24" s="5" t="s">
        <v>20</v>
      </c>
      <c r="C24" s="71"/>
      <c r="H24" s="2" t="s">
        <v>21</v>
      </c>
    </row>
    <row r="25" spans="2:8" s="2" customFormat="1" ht="14.45" customHeight="1" x14ac:dyDescent="0.25">
      <c r="B25" s="5" t="s">
        <v>22</v>
      </c>
      <c r="C25" s="71"/>
      <c r="H25" s="2" t="s">
        <v>23</v>
      </c>
    </row>
    <row r="26" spans="2:8" s="2" customFormat="1" ht="14.45" customHeight="1" x14ac:dyDescent="0.25">
      <c r="B26" s="5" t="s">
        <v>24</v>
      </c>
      <c r="C26" s="71"/>
    </row>
    <row r="27" spans="2:8" s="2" customFormat="1" ht="14.45" customHeight="1" x14ac:dyDescent="0.25">
      <c r="B27" s="91" t="s">
        <v>25</v>
      </c>
      <c r="C27" s="92"/>
    </row>
    <row r="28" spans="2:8" s="2" customFormat="1" ht="14.45" customHeight="1" x14ac:dyDescent="0.25">
      <c r="B28" s="5" t="s">
        <v>26</v>
      </c>
      <c r="C28" s="71"/>
    </row>
    <row r="29" spans="2:8" s="2" customFormat="1" ht="14.45" customHeight="1" x14ac:dyDescent="0.25">
      <c r="B29" s="5" t="s">
        <v>27</v>
      </c>
      <c r="C29" s="71" t="s">
        <v>28</v>
      </c>
    </row>
    <row r="30" spans="2:8" s="2" customFormat="1" ht="14.45" customHeight="1" x14ac:dyDescent="0.25">
      <c r="B30" s="5" t="s">
        <v>29</v>
      </c>
      <c r="C30" s="71" t="s">
        <v>30</v>
      </c>
    </row>
    <row r="31" spans="2:8" s="2" customFormat="1" ht="14.45" customHeight="1" x14ac:dyDescent="0.25">
      <c r="B31" s="5" t="s">
        <v>31</v>
      </c>
      <c r="C31" s="71" t="s">
        <v>32</v>
      </c>
    </row>
    <row r="32" spans="2:8" s="2" customFormat="1" ht="14.45" customHeight="1" x14ac:dyDescent="0.25">
      <c r="B32" s="5" t="s">
        <v>33</v>
      </c>
      <c r="C32" s="71" t="s">
        <v>34</v>
      </c>
    </row>
    <row r="33" spans="2:3" s="2" customFormat="1" ht="14.45" customHeight="1" x14ac:dyDescent="0.25">
      <c r="B33" s="5" t="s">
        <v>35</v>
      </c>
      <c r="C33" s="71" t="s">
        <v>36</v>
      </c>
    </row>
    <row r="34" spans="2:3" s="2" customFormat="1" ht="14.45" customHeight="1" x14ac:dyDescent="0.25">
      <c r="B34" s="5" t="s">
        <v>37</v>
      </c>
      <c r="C34" s="71"/>
    </row>
    <row r="35" spans="2:3" s="2" customFormat="1" ht="14.45" customHeight="1" x14ac:dyDescent="0.25">
      <c r="B35" s="91" t="s">
        <v>38</v>
      </c>
      <c r="C35" s="92"/>
    </row>
    <row r="36" spans="2:3" s="2" customFormat="1" ht="14.45" customHeight="1" x14ac:dyDescent="0.25">
      <c r="B36" s="5" t="s">
        <v>39</v>
      </c>
      <c r="C36" s="71" t="s">
        <v>40</v>
      </c>
    </row>
    <row r="37" spans="2:3" s="2" customFormat="1" ht="14.45" customHeight="1" x14ac:dyDescent="0.25">
      <c r="B37" s="5" t="s">
        <v>41</v>
      </c>
      <c r="C37" s="71" t="s">
        <v>42</v>
      </c>
    </row>
    <row r="38" spans="2:3" s="2" customFormat="1" ht="14.45" customHeight="1" x14ac:dyDescent="0.25">
      <c r="B38" s="5" t="s">
        <v>43</v>
      </c>
      <c r="C38" s="71" t="s">
        <v>42</v>
      </c>
    </row>
    <row r="39" spans="2:3" s="2" customFormat="1" ht="14.45" customHeight="1" x14ac:dyDescent="0.25">
      <c r="B39" s="5" t="s">
        <v>44</v>
      </c>
      <c r="C39" s="71" t="s">
        <v>42</v>
      </c>
    </row>
    <row r="40" spans="2:3" s="2" customFormat="1" ht="14.45" customHeight="1" x14ac:dyDescent="0.25">
      <c r="B40" s="91" t="s">
        <v>45</v>
      </c>
      <c r="C40" s="92"/>
    </row>
    <row r="41" spans="2:3" s="2" customFormat="1" ht="14.45" customHeight="1" x14ac:dyDescent="0.25">
      <c r="B41" s="5" t="s">
        <v>46</v>
      </c>
      <c r="C41" s="71" t="s">
        <v>47</v>
      </c>
    </row>
    <row r="42" spans="2:3" s="2" customFormat="1" ht="14.45" customHeight="1" x14ac:dyDescent="0.25">
      <c r="B42" s="5" t="s">
        <v>48</v>
      </c>
      <c r="C42" s="71"/>
    </row>
    <row r="43" spans="2:3" s="2" customFormat="1" ht="14.45" customHeight="1" x14ac:dyDescent="0.25">
      <c r="B43" s="5" t="s">
        <v>49</v>
      </c>
      <c r="C43" s="71" t="s">
        <v>50</v>
      </c>
    </row>
    <row r="44" spans="2:3" s="2" customFormat="1" ht="14.45" customHeight="1" x14ac:dyDescent="0.25">
      <c r="B44" s="5" t="s">
        <v>51</v>
      </c>
      <c r="C44" s="71" t="s">
        <v>52</v>
      </c>
    </row>
    <row r="45" spans="2:3" s="2" customFormat="1" ht="14.45" customHeight="1" x14ac:dyDescent="0.25">
      <c r="B45" s="5" t="s">
        <v>53</v>
      </c>
      <c r="C45" s="71" t="s">
        <v>54</v>
      </c>
    </row>
    <row r="46" spans="2:3" s="2" customFormat="1" ht="14.45" customHeight="1" x14ac:dyDescent="0.25">
      <c r="B46" s="5" t="s">
        <v>55</v>
      </c>
      <c r="C46" s="71" t="s">
        <v>56</v>
      </c>
    </row>
    <row r="47" spans="2:3" s="2" customFormat="1" ht="18.75" thickBot="1" x14ac:dyDescent="0.3">
      <c r="B47" s="3"/>
      <c r="C47" s="4"/>
    </row>
    <row r="48" spans="2:3" s="2" customFormat="1" ht="18.75" thickTop="1" x14ac:dyDescent="0.25"/>
    <row r="49" spans="2:3" s="2" customFormat="1" ht="14.45" customHeight="1" x14ac:dyDescent="0.25">
      <c r="B49" s="91" t="s">
        <v>57</v>
      </c>
      <c r="C49" s="92"/>
    </row>
    <row r="50" spans="2:3" s="2" customFormat="1" ht="14.45" customHeight="1" x14ac:dyDescent="0.25">
      <c r="B50" s="91" t="s">
        <v>58</v>
      </c>
      <c r="C50" s="92"/>
    </row>
    <row r="51" spans="2:3" s="2" customFormat="1" ht="14.45" customHeight="1" x14ac:dyDescent="0.25">
      <c r="B51" s="5" t="s">
        <v>59</v>
      </c>
      <c r="C51" s="71" t="s">
        <v>60</v>
      </c>
    </row>
    <row r="52" spans="2:3" s="2" customFormat="1" ht="14.45" customHeight="1" x14ac:dyDescent="0.25">
      <c r="B52" s="5" t="s">
        <v>61</v>
      </c>
      <c r="C52" s="71" t="s">
        <v>62</v>
      </c>
    </row>
    <row r="53" spans="2:3" s="2" customFormat="1" ht="14.45" customHeight="1" x14ac:dyDescent="0.25">
      <c r="B53" s="7" t="s">
        <v>63</v>
      </c>
      <c r="C53" s="71"/>
    </row>
    <row r="54" spans="2:3" s="2" customFormat="1" ht="14.45" customHeight="1" x14ac:dyDescent="0.25">
      <c r="B54" s="5" t="s">
        <v>64</v>
      </c>
      <c r="C54" s="71" t="s">
        <v>65</v>
      </c>
    </row>
    <row r="55" spans="2:3" s="2" customFormat="1" ht="14.45" customHeight="1" x14ac:dyDescent="0.25">
      <c r="B55" s="5" t="s">
        <v>66</v>
      </c>
      <c r="C55" s="8" t="s">
        <v>67</v>
      </c>
    </row>
    <row r="56" spans="2:3" s="2" customFormat="1" ht="14.45" customHeight="1" x14ac:dyDescent="0.25">
      <c r="B56" s="7" t="s">
        <v>68</v>
      </c>
      <c r="C56" s="8" t="s">
        <v>69</v>
      </c>
    </row>
    <row r="57" spans="2:3" s="2" customFormat="1" ht="14.45" customHeight="1" x14ac:dyDescent="0.25">
      <c r="B57" s="5" t="s">
        <v>70</v>
      </c>
      <c r="C57" s="71"/>
    </row>
    <row r="58" spans="2:3" s="2" customFormat="1" ht="14.45" customHeight="1" x14ac:dyDescent="0.25">
      <c r="B58" s="5" t="s">
        <v>71</v>
      </c>
      <c r="C58" s="71" t="s">
        <v>72</v>
      </c>
    </row>
    <row r="59" spans="2:3" s="2" customFormat="1" ht="14.45" customHeight="1" x14ac:dyDescent="0.25">
      <c r="B59" s="5" t="s">
        <v>73</v>
      </c>
      <c r="C59" s="71" t="s">
        <v>74</v>
      </c>
    </row>
    <row r="60" spans="2:3" s="2" customFormat="1" ht="14.45" customHeight="1" x14ac:dyDescent="0.25">
      <c r="B60" s="5" t="s">
        <v>75</v>
      </c>
      <c r="C60" s="71"/>
    </row>
    <row r="61" spans="2:3" s="2" customFormat="1" ht="14.45" customHeight="1" x14ac:dyDescent="0.25">
      <c r="B61" s="91" t="s">
        <v>76</v>
      </c>
      <c r="C61" s="92"/>
    </row>
    <row r="62" spans="2:3" s="2" customFormat="1" ht="14.45" customHeight="1" x14ac:dyDescent="0.25">
      <c r="B62" s="5" t="s">
        <v>77</v>
      </c>
      <c r="C62" s="71"/>
    </row>
    <row r="63" spans="2:3" s="2" customFormat="1" ht="14.45" customHeight="1" x14ac:dyDescent="0.25">
      <c r="B63" s="5" t="s">
        <v>78</v>
      </c>
      <c r="C63" s="71"/>
    </row>
    <row r="64" spans="2:3" s="2" customFormat="1" ht="14.45" customHeight="1" x14ac:dyDescent="0.25">
      <c r="B64" s="5" t="s">
        <v>79</v>
      </c>
      <c r="C64" s="71"/>
    </row>
    <row r="65" spans="2:3" s="2" customFormat="1" ht="14.45" customHeight="1" x14ac:dyDescent="0.25">
      <c r="B65" s="5" t="s">
        <v>80</v>
      </c>
      <c r="C65" s="71"/>
    </row>
    <row r="66" spans="2:3" s="2" customFormat="1" ht="14.45" customHeight="1" x14ac:dyDescent="0.25">
      <c r="B66" s="5" t="s">
        <v>81</v>
      </c>
      <c r="C66" s="71"/>
    </row>
    <row r="67" spans="2:3" s="2" customFormat="1" ht="14.45" customHeight="1" x14ac:dyDescent="0.25">
      <c r="B67" s="5" t="s">
        <v>82</v>
      </c>
      <c r="C67" s="71"/>
    </row>
    <row r="68" spans="2:3" s="2" customFormat="1" ht="14.45" customHeight="1" x14ac:dyDescent="0.25">
      <c r="B68" s="91" t="s">
        <v>83</v>
      </c>
      <c r="C68" s="92"/>
    </row>
    <row r="69" spans="2:3" s="2" customFormat="1" ht="14.45" customHeight="1" x14ac:dyDescent="0.25">
      <c r="B69" s="7" t="s">
        <v>84</v>
      </c>
      <c r="C69" s="71"/>
    </row>
    <row r="70" spans="2:3" s="2" customFormat="1" ht="14.45" customHeight="1" x14ac:dyDescent="0.25">
      <c r="B70" s="5" t="s">
        <v>85</v>
      </c>
      <c r="C70" s="71"/>
    </row>
    <row r="71" spans="2:3" s="2" customFormat="1" ht="14.45" customHeight="1" x14ac:dyDescent="0.25">
      <c r="B71" s="7" t="s">
        <v>86</v>
      </c>
      <c r="C71" s="71"/>
    </row>
    <row r="72" spans="2:3" s="2" customFormat="1" ht="14.45" customHeight="1" x14ac:dyDescent="0.25">
      <c r="B72" s="91" t="s">
        <v>87</v>
      </c>
      <c r="C72" s="92"/>
    </row>
    <row r="73" spans="2:3" s="2" customFormat="1" ht="14.45" customHeight="1" x14ac:dyDescent="0.25">
      <c r="B73" s="5" t="s">
        <v>88</v>
      </c>
      <c r="C73" s="71"/>
    </row>
    <row r="74" spans="2:3" s="2" customFormat="1" ht="18.75" thickBot="1" x14ac:dyDescent="0.3">
      <c r="B74" s="3"/>
      <c r="C74" s="4"/>
    </row>
    <row r="75" spans="2:3" s="2" customFormat="1" ht="18.75" thickTop="1" x14ac:dyDescent="0.25"/>
    <row r="76" spans="2:3" s="2" customFormat="1" x14ac:dyDescent="0.25">
      <c r="B76" s="97" t="s">
        <v>89</v>
      </c>
      <c r="C76" s="96"/>
    </row>
    <row r="77" spans="2:3" s="2" customFormat="1" x14ac:dyDescent="0.25">
      <c r="B77" s="91" t="s">
        <v>90</v>
      </c>
      <c r="C77" s="92"/>
    </row>
    <row r="78" spans="2:3" s="2" customFormat="1" x14ac:dyDescent="0.25">
      <c r="B78" s="5" t="s">
        <v>91</v>
      </c>
      <c r="C78" s="71"/>
    </row>
    <row r="79" spans="2:3" s="2" customFormat="1" x14ac:dyDescent="0.25">
      <c r="B79" s="5" t="s">
        <v>92</v>
      </c>
      <c r="C79" s="71"/>
    </row>
    <row r="80" spans="2:3" s="2" customFormat="1" x14ac:dyDescent="0.25">
      <c r="B80" s="5" t="s">
        <v>93</v>
      </c>
      <c r="C80" s="71"/>
    </row>
    <row r="81" spans="2:3" s="2" customFormat="1" x14ac:dyDescent="0.25">
      <c r="B81" s="95" t="s">
        <v>94</v>
      </c>
      <c r="C81" s="96"/>
    </row>
    <row r="82" spans="2:3" s="2" customFormat="1" x14ac:dyDescent="0.25">
      <c r="B82" s="5" t="s">
        <v>95</v>
      </c>
      <c r="C82" s="71" t="s">
        <v>96</v>
      </c>
    </row>
    <row r="83" spans="2:3" s="2" customFormat="1" x14ac:dyDescent="0.25">
      <c r="B83" s="5" t="s">
        <v>97</v>
      </c>
      <c r="C83" s="71" t="s">
        <v>98</v>
      </c>
    </row>
    <row r="84" spans="2:3" s="2" customFormat="1" ht="16.149999999999999" customHeight="1" x14ac:dyDescent="0.25">
      <c r="B84" s="7" t="s">
        <v>99</v>
      </c>
      <c r="C84" s="71" t="s">
        <v>100</v>
      </c>
    </row>
    <row r="85" spans="2:3" s="2" customFormat="1" x14ac:dyDescent="0.25">
      <c r="B85" s="5" t="s">
        <v>101</v>
      </c>
      <c r="C85" s="71" t="s">
        <v>102</v>
      </c>
    </row>
    <row r="86" spans="2:3" s="2" customFormat="1" x14ac:dyDescent="0.25">
      <c r="B86" s="91" t="s">
        <v>103</v>
      </c>
      <c r="C86" s="92"/>
    </row>
    <row r="87" spans="2:3" s="2" customFormat="1" x14ac:dyDescent="0.25">
      <c r="B87" s="5" t="s">
        <v>104</v>
      </c>
      <c r="C87" s="71"/>
    </row>
    <row r="88" spans="2:3" s="2" customFormat="1" x14ac:dyDescent="0.25">
      <c r="B88" s="5" t="s">
        <v>105</v>
      </c>
      <c r="C88" s="71" t="s">
        <v>106</v>
      </c>
    </row>
    <row r="89" spans="2:3" s="2" customFormat="1" x14ac:dyDescent="0.25">
      <c r="B89" s="91" t="s">
        <v>107</v>
      </c>
      <c r="C89" s="92"/>
    </row>
    <row r="90" spans="2:3" s="2" customFormat="1" x14ac:dyDescent="0.25">
      <c r="B90" s="5" t="s">
        <v>108</v>
      </c>
      <c r="C90" s="71" t="s">
        <v>109</v>
      </c>
    </row>
    <row r="91" spans="2:3" s="2" customFormat="1" x14ac:dyDescent="0.25">
      <c r="B91" s="5" t="s">
        <v>110</v>
      </c>
      <c r="C91" s="71" t="s">
        <v>111</v>
      </c>
    </row>
    <row r="92" spans="2:3" s="2" customFormat="1" x14ac:dyDescent="0.25">
      <c r="B92" s="5" t="s">
        <v>112</v>
      </c>
      <c r="C92" s="71" t="s">
        <v>113</v>
      </c>
    </row>
    <row r="93" spans="2:3" s="2" customFormat="1" x14ac:dyDescent="0.25">
      <c r="B93" s="5" t="s">
        <v>114</v>
      </c>
      <c r="C93" s="71" t="s">
        <v>115</v>
      </c>
    </row>
    <row r="94" spans="2:3" s="2" customFormat="1" x14ac:dyDescent="0.25">
      <c r="B94" s="5" t="s">
        <v>116</v>
      </c>
      <c r="C94" s="71" t="s">
        <v>117</v>
      </c>
    </row>
    <row r="95" spans="2:3" s="2" customFormat="1" x14ac:dyDescent="0.25">
      <c r="B95" s="91" t="s">
        <v>118</v>
      </c>
      <c r="C95" s="92"/>
    </row>
    <row r="96" spans="2:3" s="2" customFormat="1" x14ac:dyDescent="0.25">
      <c r="B96" s="5" t="s">
        <v>119</v>
      </c>
      <c r="C96" s="71" t="s">
        <v>120</v>
      </c>
    </row>
    <row r="97" spans="2:3" s="2" customFormat="1" x14ac:dyDescent="0.25">
      <c r="B97" s="5" t="s">
        <v>121</v>
      </c>
      <c r="C97" s="71" t="s">
        <v>122</v>
      </c>
    </row>
    <row r="98" spans="2:3" s="2" customFormat="1" x14ac:dyDescent="0.25">
      <c r="B98" s="5" t="s">
        <v>123</v>
      </c>
      <c r="C98" s="71" t="s">
        <v>124</v>
      </c>
    </row>
    <row r="99" spans="2:3" s="2" customFormat="1" x14ac:dyDescent="0.25">
      <c r="B99" s="5" t="s">
        <v>125</v>
      </c>
      <c r="C99" s="71" t="s">
        <v>126</v>
      </c>
    </row>
    <row r="100" spans="2:3" s="2" customFormat="1" x14ac:dyDescent="0.25">
      <c r="B100" s="10" t="s">
        <v>127</v>
      </c>
      <c r="C100" s="11"/>
    </row>
    <row r="101" spans="2:3" s="2" customFormat="1" x14ac:dyDescent="0.25">
      <c r="B101" s="12" t="s">
        <v>128</v>
      </c>
      <c r="C101" s="11"/>
    </row>
    <row r="102" spans="2:3" s="2" customFormat="1" ht="36" x14ac:dyDescent="0.25">
      <c r="B102" s="12" t="s">
        <v>129</v>
      </c>
      <c r="C102" s="11"/>
    </row>
    <row r="103" spans="2:3" s="2" customFormat="1" x14ac:dyDescent="0.25">
      <c r="B103" s="12" t="s">
        <v>130</v>
      </c>
      <c r="C103" s="11"/>
    </row>
    <row r="104" spans="2:3" s="2" customFormat="1" x14ac:dyDescent="0.25">
      <c r="B104" s="10" t="s">
        <v>131</v>
      </c>
      <c r="C104" s="11"/>
    </row>
    <row r="105" spans="2:3" s="2" customFormat="1" ht="54" x14ac:dyDescent="0.25">
      <c r="B105" s="12" t="s">
        <v>132</v>
      </c>
      <c r="C105" s="71" t="s">
        <v>133</v>
      </c>
    </row>
    <row r="106" spans="2:3" s="2" customFormat="1" x14ac:dyDescent="0.25">
      <c r="B106" s="12" t="s">
        <v>134</v>
      </c>
      <c r="C106" s="11" t="s">
        <v>135</v>
      </c>
    </row>
    <row r="107" spans="2:3" s="2" customFormat="1" x14ac:dyDescent="0.25">
      <c r="B107" s="10" t="s">
        <v>136</v>
      </c>
      <c r="C107" s="11" t="s">
        <v>137</v>
      </c>
    </row>
    <row r="108" spans="2:3" s="2" customFormat="1" x14ac:dyDescent="0.25">
      <c r="B108" s="91" t="s">
        <v>138</v>
      </c>
      <c r="C108" s="92"/>
    </row>
    <row r="109" spans="2:3" s="2" customFormat="1" ht="36" x14ac:dyDescent="0.25">
      <c r="B109" s="12" t="s">
        <v>139</v>
      </c>
      <c r="C109" s="11"/>
    </row>
    <row r="110" spans="2:3" s="2" customFormat="1" x14ac:dyDescent="0.25">
      <c r="B110" s="10" t="s">
        <v>140</v>
      </c>
      <c r="C110" s="11"/>
    </row>
    <row r="111" spans="2:3" s="2" customFormat="1" x14ac:dyDescent="0.25">
      <c r="B111" s="10" t="s">
        <v>141</v>
      </c>
      <c r="C111" s="11"/>
    </row>
    <row r="112" spans="2:3" s="2" customFormat="1" x14ac:dyDescent="0.25">
      <c r="B112" s="12" t="s">
        <v>142</v>
      </c>
      <c r="C112" s="11"/>
    </row>
    <row r="113" spans="2:3" s="2" customFormat="1" x14ac:dyDescent="0.25">
      <c r="B113" s="10" t="s">
        <v>143</v>
      </c>
      <c r="C113" s="11" t="s">
        <v>144</v>
      </c>
    </row>
    <row r="114" spans="2:3" s="2" customFormat="1" x14ac:dyDescent="0.25">
      <c r="B114" s="10"/>
      <c r="C114" s="11"/>
    </row>
    <row r="115" spans="2:3" s="2" customFormat="1" ht="18.75" thickBot="1" x14ac:dyDescent="0.3">
      <c r="B115" s="9"/>
      <c r="C115" s="4"/>
    </row>
    <row r="116" spans="2:3" s="2" customFormat="1" ht="18.75" thickTop="1" x14ac:dyDescent="0.25"/>
    <row r="117" spans="2:3" s="2" customFormat="1" ht="16.149999999999999" customHeight="1" x14ac:dyDescent="0.25">
      <c r="B117" s="93" t="s">
        <v>145</v>
      </c>
      <c r="C117" s="94"/>
    </row>
    <row r="118" spans="2:3" s="2" customFormat="1" x14ac:dyDescent="0.25">
      <c r="B118" s="13" t="s">
        <v>90</v>
      </c>
      <c r="C118" s="11"/>
    </row>
    <row r="119" spans="2:3" s="2" customFormat="1" x14ac:dyDescent="0.25">
      <c r="B119" s="10" t="s">
        <v>146</v>
      </c>
      <c r="C119" s="11"/>
    </row>
    <row r="120" spans="2:3" s="2" customFormat="1" x14ac:dyDescent="0.25">
      <c r="B120" s="10" t="s">
        <v>147</v>
      </c>
      <c r="C120" s="11"/>
    </row>
    <row r="121" spans="2:3" s="2" customFormat="1" x14ac:dyDescent="0.25">
      <c r="B121" s="10" t="s">
        <v>148</v>
      </c>
      <c r="C121" s="11"/>
    </row>
    <row r="122" spans="2:3" s="2" customFormat="1" x14ac:dyDescent="0.25">
      <c r="B122" s="13" t="s">
        <v>94</v>
      </c>
      <c r="C122" s="11"/>
    </row>
    <row r="123" spans="2:3" s="2" customFormat="1" x14ac:dyDescent="0.25">
      <c r="B123" s="10" t="s">
        <v>95</v>
      </c>
      <c r="C123" s="11" t="s">
        <v>149</v>
      </c>
    </row>
    <row r="124" spans="2:3" s="2" customFormat="1" x14ac:dyDescent="0.25">
      <c r="B124" s="10" t="s">
        <v>97</v>
      </c>
      <c r="C124" s="11" t="s">
        <v>150</v>
      </c>
    </row>
    <row r="125" spans="2:3" s="2" customFormat="1" x14ac:dyDescent="0.25">
      <c r="B125" s="13" t="s">
        <v>103</v>
      </c>
      <c r="C125" s="11"/>
    </row>
    <row r="126" spans="2:3" s="2" customFormat="1" x14ac:dyDescent="0.25">
      <c r="B126" s="10" t="s">
        <v>104</v>
      </c>
      <c r="C126" s="11"/>
    </row>
    <row r="127" spans="2:3" s="2" customFormat="1" x14ac:dyDescent="0.25">
      <c r="B127" s="10" t="s">
        <v>105</v>
      </c>
      <c r="C127" s="11" t="s">
        <v>151</v>
      </c>
    </row>
    <row r="128" spans="2:3" s="2" customFormat="1" x14ac:dyDescent="0.25">
      <c r="B128" s="91" t="s">
        <v>107</v>
      </c>
      <c r="C128" s="92"/>
    </row>
    <row r="129" spans="2:3" s="2" customFormat="1" x14ac:dyDescent="0.25">
      <c r="B129" s="10" t="s">
        <v>152</v>
      </c>
      <c r="C129" s="11" t="s">
        <v>153</v>
      </c>
    </row>
    <row r="130" spans="2:3" s="2" customFormat="1" x14ac:dyDescent="0.25">
      <c r="B130" s="10" t="s">
        <v>154</v>
      </c>
      <c r="C130" s="14">
        <v>60</v>
      </c>
    </row>
    <row r="131" spans="2:3" s="2" customFormat="1" x14ac:dyDescent="0.25">
      <c r="B131" s="10" t="s">
        <v>155</v>
      </c>
      <c r="C131" s="11"/>
    </row>
    <row r="132" spans="2:3" s="2" customFormat="1" x14ac:dyDescent="0.25">
      <c r="B132" s="10" t="s">
        <v>156</v>
      </c>
      <c r="C132" s="11"/>
    </row>
    <row r="133" spans="2:3" s="2" customFormat="1" x14ac:dyDescent="0.25">
      <c r="B133" s="10" t="s">
        <v>157</v>
      </c>
      <c r="C133" s="11"/>
    </row>
    <row r="134" spans="2:3" s="2" customFormat="1" x14ac:dyDescent="0.25">
      <c r="B134" s="10" t="s">
        <v>158</v>
      </c>
      <c r="C134" s="11" t="s">
        <v>54</v>
      </c>
    </row>
    <row r="135" spans="2:3" s="2" customFormat="1" x14ac:dyDescent="0.25">
      <c r="B135" s="10" t="s">
        <v>159</v>
      </c>
      <c r="C135" s="11" t="s">
        <v>54</v>
      </c>
    </row>
    <row r="136" spans="2:3" s="2" customFormat="1" x14ac:dyDescent="0.25">
      <c r="B136" s="10" t="s">
        <v>160</v>
      </c>
      <c r="C136" s="11"/>
    </row>
    <row r="137" spans="2:3" s="2" customFormat="1" x14ac:dyDescent="0.25">
      <c r="B137" s="10" t="s">
        <v>161</v>
      </c>
      <c r="C137" s="11" t="s">
        <v>162</v>
      </c>
    </row>
    <row r="138" spans="2:3" s="2" customFormat="1" x14ac:dyDescent="0.25">
      <c r="B138" s="10" t="s">
        <v>163</v>
      </c>
      <c r="C138" s="11" t="s">
        <v>164</v>
      </c>
    </row>
    <row r="139" spans="2:3" s="2" customFormat="1" x14ac:dyDescent="0.25">
      <c r="B139" s="10" t="s">
        <v>165</v>
      </c>
      <c r="C139" s="11" t="s">
        <v>166</v>
      </c>
    </row>
    <row r="140" spans="2:3" s="2" customFormat="1" x14ac:dyDescent="0.25">
      <c r="B140" s="91" t="s">
        <v>167</v>
      </c>
      <c r="C140" s="92"/>
    </row>
    <row r="141" spans="2:3" s="2" customFormat="1" x14ac:dyDescent="0.25">
      <c r="B141" s="10" t="s">
        <v>168</v>
      </c>
      <c r="C141" s="11"/>
    </row>
    <row r="142" spans="2:3" s="2" customFormat="1" x14ac:dyDescent="0.25">
      <c r="B142" s="10" t="s">
        <v>169</v>
      </c>
      <c r="C142" s="11"/>
    </row>
    <row r="143" spans="2:3" s="2" customFormat="1" x14ac:dyDescent="0.25">
      <c r="B143" s="10" t="s">
        <v>170</v>
      </c>
      <c r="C143" s="11"/>
    </row>
    <row r="144" spans="2:3" s="2" customFormat="1" x14ac:dyDescent="0.25">
      <c r="B144" s="10" t="s">
        <v>171</v>
      </c>
      <c r="C144" s="11"/>
    </row>
    <row r="145" spans="2:3" s="2" customFormat="1" x14ac:dyDescent="0.25">
      <c r="B145" s="10" t="s">
        <v>127</v>
      </c>
      <c r="C145" s="11"/>
    </row>
    <row r="146" spans="2:3" s="2" customFormat="1" x14ac:dyDescent="0.25">
      <c r="B146" s="10" t="s">
        <v>172</v>
      </c>
      <c r="C146" s="11"/>
    </row>
    <row r="147" spans="2:3" s="2" customFormat="1" ht="36" x14ac:dyDescent="0.25">
      <c r="B147" s="12" t="s">
        <v>173</v>
      </c>
      <c r="C147" s="11"/>
    </row>
    <row r="148" spans="2:3" s="2" customFormat="1" x14ac:dyDescent="0.25">
      <c r="B148" s="10" t="s">
        <v>174</v>
      </c>
      <c r="C148" s="11"/>
    </row>
    <row r="149" spans="2:3" s="2" customFormat="1" x14ac:dyDescent="0.25">
      <c r="B149" s="91" t="s">
        <v>175</v>
      </c>
      <c r="C149" s="92"/>
    </row>
    <row r="150" spans="2:3" s="2" customFormat="1" ht="72" x14ac:dyDescent="0.25">
      <c r="B150" s="12" t="s">
        <v>176</v>
      </c>
      <c r="C150" s="11"/>
    </row>
    <row r="151" spans="2:3" s="2" customFormat="1" x14ac:dyDescent="0.25">
      <c r="B151" s="91" t="s">
        <v>177</v>
      </c>
      <c r="C151" s="92"/>
    </row>
    <row r="152" spans="2:3" s="2" customFormat="1" ht="54" x14ac:dyDescent="0.25">
      <c r="B152" s="12" t="s">
        <v>178</v>
      </c>
      <c r="C152" s="11"/>
    </row>
    <row r="153" spans="2:3" s="2" customFormat="1" x14ac:dyDescent="0.25">
      <c r="B153" s="10" t="s">
        <v>179</v>
      </c>
      <c r="C153" s="11"/>
    </row>
    <row r="154" spans="2:3" s="2" customFormat="1" x14ac:dyDescent="0.25">
      <c r="B154" s="10" t="s">
        <v>180</v>
      </c>
      <c r="C154" s="11"/>
    </row>
    <row r="155" spans="2:3" s="2" customFormat="1" x14ac:dyDescent="0.25">
      <c r="B155" s="91" t="s">
        <v>143</v>
      </c>
      <c r="C155" s="92"/>
    </row>
    <row r="156" spans="2:3" s="2" customFormat="1" x14ac:dyDescent="0.25">
      <c r="B156" s="10" t="s">
        <v>181</v>
      </c>
      <c r="C156" s="11"/>
    </row>
    <row r="157" spans="2:3" s="2" customFormat="1" ht="18.75" thickBot="1" x14ac:dyDescent="0.3">
      <c r="B157" s="9"/>
      <c r="C157" s="4"/>
    </row>
    <row r="158" spans="2:3" s="2" customFormat="1" ht="18.75" thickTop="1" x14ac:dyDescent="0.25"/>
    <row r="159" spans="2:3" s="2" customFormat="1" x14ac:dyDescent="0.25">
      <c r="B159" s="93" t="s">
        <v>182</v>
      </c>
      <c r="C159" s="94"/>
    </row>
    <row r="160" spans="2:3" s="2" customFormat="1" x14ac:dyDescent="0.25">
      <c r="B160" s="13" t="s">
        <v>90</v>
      </c>
      <c r="C160" s="11"/>
    </row>
    <row r="161" spans="2:3" s="2" customFormat="1" x14ac:dyDescent="0.25">
      <c r="B161" s="10" t="s">
        <v>146</v>
      </c>
      <c r="C161" s="11"/>
    </row>
    <row r="162" spans="2:3" s="2" customFormat="1" x14ac:dyDescent="0.25">
      <c r="B162" s="10" t="s">
        <v>147</v>
      </c>
      <c r="C162" s="11"/>
    </row>
    <row r="163" spans="2:3" s="2" customFormat="1" x14ac:dyDescent="0.25">
      <c r="B163" s="10" t="s">
        <v>148</v>
      </c>
      <c r="C163" s="11"/>
    </row>
    <row r="164" spans="2:3" s="2" customFormat="1" x14ac:dyDescent="0.25">
      <c r="B164" s="13" t="s">
        <v>94</v>
      </c>
      <c r="C164" s="11"/>
    </row>
    <row r="165" spans="2:3" s="2" customFormat="1" x14ac:dyDescent="0.25">
      <c r="B165" s="10" t="s">
        <v>95</v>
      </c>
      <c r="C165" s="11" t="s">
        <v>183</v>
      </c>
    </row>
    <row r="166" spans="2:3" s="2" customFormat="1" x14ac:dyDescent="0.25">
      <c r="B166" s="10" t="s">
        <v>97</v>
      </c>
      <c r="C166" s="11" t="s">
        <v>150</v>
      </c>
    </row>
    <row r="167" spans="2:3" s="2" customFormat="1" x14ac:dyDescent="0.25">
      <c r="B167" s="13" t="s">
        <v>103</v>
      </c>
      <c r="C167" s="11"/>
    </row>
    <row r="168" spans="2:3" s="2" customFormat="1" x14ac:dyDescent="0.25">
      <c r="B168" s="10" t="s">
        <v>104</v>
      </c>
      <c r="C168" s="11"/>
    </row>
    <row r="169" spans="2:3" s="2" customFormat="1" x14ac:dyDescent="0.25">
      <c r="B169" s="10" t="s">
        <v>105</v>
      </c>
      <c r="C169" s="11" t="s">
        <v>151</v>
      </c>
    </row>
    <row r="170" spans="2:3" s="2" customFormat="1" x14ac:dyDescent="0.25">
      <c r="B170" s="91" t="s">
        <v>107</v>
      </c>
      <c r="C170" s="92"/>
    </row>
    <row r="171" spans="2:3" s="2" customFormat="1" x14ac:dyDescent="0.25">
      <c r="B171" s="10" t="s">
        <v>184</v>
      </c>
      <c r="C171" s="11" t="s">
        <v>185</v>
      </c>
    </row>
    <row r="172" spans="2:3" s="2" customFormat="1" x14ac:dyDescent="0.25">
      <c r="B172" s="10" t="s">
        <v>186</v>
      </c>
      <c r="C172" s="11" t="s">
        <v>187</v>
      </c>
    </row>
    <row r="173" spans="2:3" s="2" customFormat="1" x14ac:dyDescent="0.25">
      <c r="B173" s="10" t="s">
        <v>188</v>
      </c>
      <c r="C173" s="11" t="s">
        <v>189</v>
      </c>
    </row>
    <row r="174" spans="2:3" s="2" customFormat="1" x14ac:dyDescent="0.25">
      <c r="B174" s="10" t="s">
        <v>190</v>
      </c>
      <c r="C174" s="11" t="s">
        <v>191</v>
      </c>
    </row>
    <row r="175" spans="2:3" s="2" customFormat="1" x14ac:dyDescent="0.25">
      <c r="B175" s="91" t="s">
        <v>167</v>
      </c>
      <c r="C175" s="92"/>
    </row>
    <row r="176" spans="2:3" s="2" customFormat="1" x14ac:dyDescent="0.25">
      <c r="B176" s="10" t="s">
        <v>192</v>
      </c>
      <c r="C176" s="11" t="s">
        <v>193</v>
      </c>
    </row>
    <row r="177" spans="2:3" s="2" customFormat="1" x14ac:dyDescent="0.25">
      <c r="B177" s="10" t="s">
        <v>171</v>
      </c>
      <c r="C177" s="11"/>
    </row>
    <row r="178" spans="2:3" s="2" customFormat="1" x14ac:dyDescent="0.25">
      <c r="B178" s="10" t="s">
        <v>194</v>
      </c>
      <c r="C178" s="11"/>
    </row>
    <row r="179" spans="2:3" s="2" customFormat="1" x14ac:dyDescent="0.25">
      <c r="B179" s="10" t="s">
        <v>195</v>
      </c>
      <c r="C179" s="11"/>
    </row>
    <row r="180" spans="2:3" s="2" customFormat="1" x14ac:dyDescent="0.25">
      <c r="B180" s="91" t="s">
        <v>127</v>
      </c>
      <c r="C180" s="92"/>
    </row>
    <row r="181" spans="2:3" s="2" customFormat="1" x14ac:dyDescent="0.25">
      <c r="B181" s="10" t="s">
        <v>172</v>
      </c>
      <c r="C181" s="11"/>
    </row>
    <row r="182" spans="2:3" s="2" customFormat="1" x14ac:dyDescent="0.25">
      <c r="B182" s="12" t="s">
        <v>196</v>
      </c>
      <c r="C182" s="11"/>
    </row>
    <row r="183" spans="2:3" s="2" customFormat="1" x14ac:dyDescent="0.25">
      <c r="B183" s="91" t="s">
        <v>175</v>
      </c>
      <c r="C183" s="92"/>
    </row>
    <row r="184" spans="2:3" s="2" customFormat="1" ht="36" x14ac:dyDescent="0.25">
      <c r="B184" s="12" t="s">
        <v>197</v>
      </c>
      <c r="C184" s="11"/>
    </row>
    <row r="185" spans="2:3" s="2" customFormat="1" ht="36" x14ac:dyDescent="0.25">
      <c r="B185" s="16" t="s">
        <v>198</v>
      </c>
      <c r="C185" s="11"/>
    </row>
    <row r="186" spans="2:3" s="2" customFormat="1" x14ac:dyDescent="0.25">
      <c r="B186" s="16" t="s">
        <v>199</v>
      </c>
      <c r="C186" s="15"/>
    </row>
    <row r="187" spans="2:3" s="2" customFormat="1" x14ac:dyDescent="0.25">
      <c r="B187" s="91" t="s">
        <v>177</v>
      </c>
      <c r="C187" s="92"/>
    </row>
    <row r="188" spans="2:3" s="2" customFormat="1" ht="36" x14ac:dyDescent="0.25">
      <c r="B188" s="12" t="s">
        <v>200</v>
      </c>
      <c r="C188" s="11"/>
    </row>
    <row r="189" spans="2:3" s="2" customFormat="1" x14ac:dyDescent="0.25">
      <c r="B189" s="10" t="s">
        <v>201</v>
      </c>
      <c r="C189" s="11"/>
    </row>
    <row r="190" spans="2:3" s="2" customFormat="1" x14ac:dyDescent="0.25">
      <c r="B190" s="91" t="s">
        <v>143</v>
      </c>
      <c r="C190" s="92"/>
    </row>
    <row r="191" spans="2:3" s="2" customFormat="1" x14ac:dyDescent="0.25">
      <c r="B191" s="10" t="s">
        <v>181</v>
      </c>
      <c r="C191" s="11" t="s">
        <v>202</v>
      </c>
    </row>
    <row r="192" spans="2:3" s="2" customFormat="1" ht="18.75" thickBot="1" x14ac:dyDescent="0.3">
      <c r="B192" s="9"/>
      <c r="C192" s="4"/>
    </row>
    <row r="193" s="2" customFormat="1" ht="18.75" thickTop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="2" customFormat="1" x14ac:dyDescent="0.25"/>
    <row r="466" s="2" customFormat="1" x14ac:dyDescent="0.25"/>
    <row r="467" s="2" customFormat="1" x14ac:dyDescent="0.25"/>
    <row r="468" s="2" customFormat="1" x14ac:dyDescent="0.25"/>
    <row r="469" s="2" customFormat="1" x14ac:dyDescent="0.25"/>
    <row r="470" s="2" customFormat="1" x14ac:dyDescent="0.25"/>
    <row r="471" s="2" customFormat="1" x14ac:dyDescent="0.25"/>
    <row r="472" s="2" customFormat="1" x14ac:dyDescent="0.25"/>
    <row r="473" s="2" customFormat="1" x14ac:dyDescent="0.25"/>
    <row r="474" s="2" customFormat="1" x14ac:dyDescent="0.25"/>
    <row r="475" s="2" customFormat="1" x14ac:dyDescent="0.25"/>
    <row r="476" s="2" customFormat="1" x14ac:dyDescent="0.25"/>
    <row r="477" s="2" customFormat="1" x14ac:dyDescent="0.25"/>
    <row r="478" s="2" customFormat="1" x14ac:dyDescent="0.25"/>
    <row r="479" s="2" customFormat="1" x14ac:dyDescent="0.25"/>
    <row r="480" s="2" customFormat="1" x14ac:dyDescent="0.25"/>
    <row r="481" s="2" customFormat="1" x14ac:dyDescent="0.25"/>
    <row r="482" s="2" customFormat="1" x14ac:dyDescent="0.25"/>
    <row r="483" s="2" customFormat="1" x14ac:dyDescent="0.25"/>
    <row r="484" s="2" customFormat="1" x14ac:dyDescent="0.25"/>
    <row r="485" s="2" customFormat="1" x14ac:dyDescent="0.25"/>
    <row r="486" s="2" customFormat="1" x14ac:dyDescent="0.25"/>
    <row r="487" s="2" customFormat="1" x14ac:dyDescent="0.25"/>
    <row r="488" s="2" customFormat="1" x14ac:dyDescent="0.25"/>
    <row r="489" s="2" customFormat="1" x14ac:dyDescent="0.25"/>
    <row r="490" s="2" customFormat="1" x14ac:dyDescent="0.25"/>
    <row r="491" s="2" customFormat="1" x14ac:dyDescent="0.25"/>
    <row r="492" s="2" customFormat="1" x14ac:dyDescent="0.25"/>
    <row r="493" s="2" customFormat="1" x14ac:dyDescent="0.25"/>
    <row r="494" s="2" customFormat="1" x14ac:dyDescent="0.25"/>
    <row r="495" s="2" customFormat="1" x14ac:dyDescent="0.25"/>
    <row r="496" s="2" customFormat="1" x14ac:dyDescent="0.25"/>
    <row r="497" s="2" customFormat="1" x14ac:dyDescent="0.25"/>
    <row r="498" s="2" customFormat="1" x14ac:dyDescent="0.25"/>
    <row r="499" s="2" customFormat="1" x14ac:dyDescent="0.25"/>
    <row r="500" s="2" customFormat="1" x14ac:dyDescent="0.25"/>
    <row r="501" s="2" customFormat="1" x14ac:dyDescent="0.25"/>
    <row r="502" s="2" customFormat="1" x14ac:dyDescent="0.25"/>
    <row r="503" s="2" customFormat="1" x14ac:dyDescent="0.25"/>
    <row r="504" s="2" customFormat="1" x14ac:dyDescent="0.25"/>
    <row r="505" s="2" customFormat="1" x14ac:dyDescent="0.25"/>
    <row r="506" s="2" customFormat="1" x14ac:dyDescent="0.25"/>
    <row r="507" s="2" customFormat="1" x14ac:dyDescent="0.25"/>
    <row r="508" s="2" customFormat="1" x14ac:dyDescent="0.25"/>
    <row r="509" s="2" customFormat="1" x14ac:dyDescent="0.25"/>
    <row r="510" s="2" customFormat="1" x14ac:dyDescent="0.25"/>
    <row r="511" s="2" customFormat="1" x14ac:dyDescent="0.25"/>
    <row r="512" s="2" customFormat="1" x14ac:dyDescent="0.25"/>
    <row r="513" s="2" customFormat="1" x14ac:dyDescent="0.25"/>
    <row r="514" s="2" customFormat="1" x14ac:dyDescent="0.25"/>
    <row r="515" s="2" customFormat="1" x14ac:dyDescent="0.25"/>
    <row r="516" s="2" customFormat="1" x14ac:dyDescent="0.25"/>
    <row r="517" s="2" customFormat="1" x14ac:dyDescent="0.25"/>
    <row r="518" s="2" customFormat="1" x14ac:dyDescent="0.25"/>
    <row r="519" s="2" customFormat="1" x14ac:dyDescent="0.25"/>
    <row r="520" s="2" customFormat="1" x14ac:dyDescent="0.25"/>
    <row r="521" s="2" customFormat="1" x14ac:dyDescent="0.25"/>
    <row r="522" s="2" customFormat="1" x14ac:dyDescent="0.25"/>
    <row r="523" s="2" customFormat="1" x14ac:dyDescent="0.25"/>
    <row r="524" s="2" customFormat="1" x14ac:dyDescent="0.25"/>
    <row r="525" s="2" customFormat="1" x14ac:dyDescent="0.25"/>
    <row r="526" s="2" customFormat="1" x14ac:dyDescent="0.25"/>
    <row r="527" s="2" customFormat="1" x14ac:dyDescent="0.25"/>
    <row r="528" s="2" customFormat="1" x14ac:dyDescent="0.25"/>
    <row r="529" s="2" customFormat="1" x14ac:dyDescent="0.25"/>
    <row r="530" s="2" customFormat="1" x14ac:dyDescent="0.25"/>
    <row r="531" s="2" customFormat="1" x14ac:dyDescent="0.25"/>
    <row r="532" s="2" customFormat="1" x14ac:dyDescent="0.25"/>
    <row r="533" s="2" customFormat="1" x14ac:dyDescent="0.25"/>
    <row r="534" s="2" customFormat="1" x14ac:dyDescent="0.25"/>
    <row r="535" s="2" customFormat="1" x14ac:dyDescent="0.25"/>
    <row r="536" s="2" customFormat="1" x14ac:dyDescent="0.25"/>
    <row r="537" s="2" customFormat="1" x14ac:dyDescent="0.25"/>
    <row r="538" s="2" customFormat="1" x14ac:dyDescent="0.25"/>
    <row r="539" s="2" customFormat="1" x14ac:dyDescent="0.25"/>
    <row r="540" s="2" customFormat="1" x14ac:dyDescent="0.25"/>
    <row r="541" s="2" customFormat="1" x14ac:dyDescent="0.25"/>
    <row r="542" s="2" customFormat="1" x14ac:dyDescent="0.25"/>
    <row r="543" s="2" customFormat="1" x14ac:dyDescent="0.25"/>
    <row r="544" s="2" customFormat="1" x14ac:dyDescent="0.25"/>
    <row r="545" s="2" customFormat="1" x14ac:dyDescent="0.25"/>
    <row r="546" s="2" customFormat="1" x14ac:dyDescent="0.25"/>
    <row r="547" s="2" customFormat="1" x14ac:dyDescent="0.25"/>
    <row r="548" s="2" customFormat="1" x14ac:dyDescent="0.25"/>
    <row r="549" s="2" customFormat="1" x14ac:dyDescent="0.25"/>
    <row r="550" s="2" customFormat="1" x14ac:dyDescent="0.25"/>
    <row r="551" s="2" customFormat="1" x14ac:dyDescent="0.25"/>
    <row r="552" s="2" customFormat="1" x14ac:dyDescent="0.25"/>
    <row r="553" s="2" customFormat="1" x14ac:dyDescent="0.25"/>
    <row r="554" s="2" customFormat="1" x14ac:dyDescent="0.25"/>
    <row r="555" s="2" customFormat="1" x14ac:dyDescent="0.25"/>
    <row r="556" s="2" customFormat="1" x14ac:dyDescent="0.25"/>
    <row r="557" s="2" customFormat="1" x14ac:dyDescent="0.25"/>
    <row r="558" s="2" customFormat="1" x14ac:dyDescent="0.25"/>
    <row r="559" s="2" customFormat="1" x14ac:dyDescent="0.25"/>
    <row r="560" s="2" customFormat="1" x14ac:dyDescent="0.25"/>
    <row r="561" s="2" customFormat="1" x14ac:dyDescent="0.25"/>
    <row r="562" s="2" customFormat="1" x14ac:dyDescent="0.25"/>
    <row r="563" s="2" customFormat="1" x14ac:dyDescent="0.25"/>
    <row r="564" s="2" customFormat="1" x14ac:dyDescent="0.25"/>
    <row r="565" s="2" customFormat="1" x14ac:dyDescent="0.25"/>
    <row r="566" s="2" customFormat="1" x14ac:dyDescent="0.25"/>
    <row r="567" s="2" customFormat="1" x14ac:dyDescent="0.25"/>
    <row r="568" s="2" customFormat="1" x14ac:dyDescent="0.25"/>
    <row r="569" s="2" customFormat="1" x14ac:dyDescent="0.25"/>
    <row r="570" s="2" customFormat="1" x14ac:dyDescent="0.25"/>
    <row r="571" s="2" customFormat="1" x14ac:dyDescent="0.25"/>
    <row r="572" s="2" customFormat="1" x14ac:dyDescent="0.25"/>
    <row r="573" s="2" customFormat="1" x14ac:dyDescent="0.25"/>
    <row r="574" s="2" customFormat="1" x14ac:dyDescent="0.25"/>
    <row r="575" s="2" customFormat="1" x14ac:dyDescent="0.25"/>
    <row r="576" s="2" customFormat="1" x14ac:dyDescent="0.25"/>
    <row r="577" s="2" customFormat="1" x14ac:dyDescent="0.25"/>
    <row r="578" s="2" customFormat="1" x14ac:dyDescent="0.25"/>
    <row r="579" s="2" customFormat="1" x14ac:dyDescent="0.25"/>
    <row r="580" s="2" customFormat="1" x14ac:dyDescent="0.25"/>
    <row r="581" s="2" customFormat="1" x14ac:dyDescent="0.25"/>
    <row r="582" s="2" customFormat="1" x14ac:dyDescent="0.25"/>
    <row r="583" s="2" customFormat="1" x14ac:dyDescent="0.25"/>
    <row r="584" s="2" customFormat="1" x14ac:dyDescent="0.25"/>
    <row r="585" s="2" customFormat="1" x14ac:dyDescent="0.25"/>
    <row r="586" s="2" customFormat="1" x14ac:dyDescent="0.25"/>
    <row r="587" s="2" customFormat="1" x14ac:dyDescent="0.25"/>
    <row r="588" s="2" customFormat="1" x14ac:dyDescent="0.25"/>
    <row r="589" s="2" customFormat="1" x14ac:dyDescent="0.25"/>
    <row r="590" s="2" customFormat="1" x14ac:dyDescent="0.25"/>
    <row r="591" s="2" customFormat="1" x14ac:dyDescent="0.25"/>
    <row r="592" s="2" customFormat="1" x14ac:dyDescent="0.25"/>
    <row r="593" s="2" customFormat="1" x14ac:dyDescent="0.25"/>
    <row r="594" s="2" customFormat="1" x14ac:dyDescent="0.25"/>
    <row r="595" s="2" customFormat="1" x14ac:dyDescent="0.25"/>
    <row r="596" s="2" customFormat="1" x14ac:dyDescent="0.25"/>
    <row r="597" s="2" customFormat="1" x14ac:dyDescent="0.25"/>
    <row r="598" s="2" customFormat="1" x14ac:dyDescent="0.25"/>
    <row r="599" s="2" customFormat="1" x14ac:dyDescent="0.25"/>
    <row r="600" s="2" customFormat="1" x14ac:dyDescent="0.25"/>
    <row r="601" s="2" customFormat="1" x14ac:dyDescent="0.25"/>
    <row r="602" s="2" customFormat="1" x14ac:dyDescent="0.25"/>
    <row r="603" s="2" customFormat="1" x14ac:dyDescent="0.25"/>
    <row r="604" s="2" customFormat="1" x14ac:dyDescent="0.25"/>
    <row r="605" s="2" customFormat="1" x14ac:dyDescent="0.25"/>
    <row r="606" s="2" customFormat="1" x14ac:dyDescent="0.25"/>
    <row r="607" s="2" customFormat="1" x14ac:dyDescent="0.25"/>
    <row r="608" s="2" customFormat="1" x14ac:dyDescent="0.25"/>
    <row r="609" s="2" customFormat="1" x14ac:dyDescent="0.25"/>
    <row r="610" s="2" customFormat="1" x14ac:dyDescent="0.25"/>
    <row r="611" s="2" customFormat="1" x14ac:dyDescent="0.25"/>
    <row r="612" s="2" customFormat="1" x14ac:dyDescent="0.25"/>
    <row r="613" s="2" customFormat="1" x14ac:dyDescent="0.25"/>
    <row r="614" s="2" customFormat="1" x14ac:dyDescent="0.25"/>
    <row r="615" s="2" customFormat="1" x14ac:dyDescent="0.25"/>
    <row r="616" s="2" customFormat="1" x14ac:dyDescent="0.25"/>
    <row r="617" s="2" customFormat="1" x14ac:dyDescent="0.25"/>
    <row r="618" s="2" customFormat="1" x14ac:dyDescent="0.25"/>
    <row r="619" s="2" customFormat="1" x14ac:dyDescent="0.25"/>
    <row r="620" s="2" customFormat="1" x14ac:dyDescent="0.25"/>
    <row r="621" s="2" customFormat="1" x14ac:dyDescent="0.25"/>
    <row r="622" s="2" customFormat="1" x14ac:dyDescent="0.25"/>
    <row r="623" s="2" customFormat="1" x14ac:dyDescent="0.25"/>
    <row r="624" s="2" customFormat="1" x14ac:dyDescent="0.25"/>
    <row r="625" s="2" customFormat="1" x14ac:dyDescent="0.25"/>
    <row r="626" s="2" customFormat="1" x14ac:dyDescent="0.25"/>
    <row r="627" s="2" customFormat="1" x14ac:dyDescent="0.25"/>
    <row r="628" s="2" customFormat="1" x14ac:dyDescent="0.25"/>
    <row r="629" s="2" customFormat="1" x14ac:dyDescent="0.25"/>
    <row r="630" s="2" customFormat="1" x14ac:dyDescent="0.25"/>
    <row r="631" s="2" customFormat="1" x14ac:dyDescent="0.25"/>
    <row r="632" s="2" customFormat="1" x14ac:dyDescent="0.25"/>
    <row r="633" s="2" customFormat="1" x14ac:dyDescent="0.25"/>
    <row r="634" s="2" customFormat="1" x14ac:dyDescent="0.25"/>
    <row r="635" s="2" customFormat="1" x14ac:dyDescent="0.25"/>
    <row r="636" s="2" customFormat="1" x14ac:dyDescent="0.25"/>
    <row r="637" s="2" customFormat="1" x14ac:dyDescent="0.25"/>
    <row r="638" s="2" customFormat="1" x14ac:dyDescent="0.25"/>
    <row r="639" s="2" customFormat="1" x14ac:dyDescent="0.25"/>
    <row r="640" s="2" customFormat="1" x14ac:dyDescent="0.25"/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  <row r="669" s="2" customFormat="1" x14ac:dyDescent="0.25"/>
    <row r="670" s="2" customFormat="1" x14ac:dyDescent="0.25"/>
    <row r="671" s="2" customFormat="1" x14ac:dyDescent="0.25"/>
    <row r="672" s="2" customFormat="1" x14ac:dyDescent="0.25"/>
    <row r="673" s="2" customFormat="1" x14ac:dyDescent="0.25"/>
    <row r="674" s="2" customFormat="1" x14ac:dyDescent="0.25"/>
    <row r="675" s="2" customFormat="1" x14ac:dyDescent="0.25"/>
    <row r="676" s="2" customFormat="1" x14ac:dyDescent="0.25"/>
    <row r="677" s="2" customFormat="1" x14ac:dyDescent="0.25"/>
    <row r="678" s="2" customFormat="1" x14ac:dyDescent="0.25"/>
    <row r="679" s="2" customFormat="1" x14ac:dyDescent="0.25"/>
    <row r="680" s="2" customFormat="1" x14ac:dyDescent="0.25"/>
    <row r="681" s="2" customFormat="1" x14ac:dyDescent="0.25"/>
    <row r="682" s="2" customFormat="1" x14ac:dyDescent="0.25"/>
    <row r="683" s="2" customFormat="1" x14ac:dyDescent="0.25"/>
    <row r="684" s="2" customFormat="1" x14ac:dyDescent="0.25"/>
    <row r="685" s="2" customFormat="1" x14ac:dyDescent="0.25"/>
    <row r="686" s="2" customFormat="1" x14ac:dyDescent="0.25"/>
    <row r="687" s="2" customFormat="1" x14ac:dyDescent="0.25"/>
    <row r="688" s="2" customFormat="1" x14ac:dyDescent="0.25"/>
    <row r="689" s="2" customFormat="1" x14ac:dyDescent="0.25"/>
    <row r="690" s="2" customFormat="1" x14ac:dyDescent="0.25"/>
    <row r="691" s="2" customFormat="1" x14ac:dyDescent="0.25"/>
    <row r="692" s="2" customFormat="1" x14ac:dyDescent="0.25"/>
    <row r="693" s="2" customFormat="1" x14ac:dyDescent="0.25"/>
    <row r="694" s="2" customFormat="1" x14ac:dyDescent="0.25"/>
    <row r="695" s="2" customFormat="1" x14ac:dyDescent="0.25"/>
    <row r="696" s="2" customFormat="1" x14ac:dyDescent="0.25"/>
    <row r="697" s="2" customFormat="1" x14ac:dyDescent="0.25"/>
    <row r="698" s="2" customFormat="1" x14ac:dyDescent="0.25"/>
    <row r="699" s="2" customFormat="1" x14ac:dyDescent="0.25"/>
    <row r="700" s="2" customFormat="1" x14ac:dyDescent="0.25"/>
    <row r="701" s="2" customFormat="1" x14ac:dyDescent="0.25"/>
    <row r="702" s="2" customFormat="1" x14ac:dyDescent="0.25"/>
    <row r="703" s="2" customFormat="1" x14ac:dyDescent="0.25"/>
    <row r="704" s="2" customFormat="1" x14ac:dyDescent="0.25"/>
    <row r="705" s="2" customFormat="1" x14ac:dyDescent="0.25"/>
    <row r="706" s="2" customFormat="1" x14ac:dyDescent="0.25"/>
    <row r="707" s="2" customFormat="1" x14ac:dyDescent="0.25"/>
    <row r="708" s="2" customFormat="1" x14ac:dyDescent="0.25"/>
    <row r="709" s="2" customFormat="1" x14ac:dyDescent="0.25"/>
    <row r="710" s="2" customFormat="1" x14ac:dyDescent="0.25"/>
    <row r="711" s="2" customFormat="1" x14ac:dyDescent="0.25"/>
    <row r="712" s="2" customFormat="1" x14ac:dyDescent="0.25"/>
    <row r="713" s="2" customFormat="1" x14ac:dyDescent="0.25"/>
    <row r="714" s="2" customFormat="1" x14ac:dyDescent="0.25"/>
    <row r="715" s="2" customFormat="1" x14ac:dyDescent="0.25"/>
    <row r="716" s="2" customFormat="1" x14ac:dyDescent="0.25"/>
    <row r="717" s="2" customFormat="1" x14ac:dyDescent="0.25"/>
    <row r="718" s="2" customFormat="1" x14ac:dyDescent="0.25"/>
    <row r="719" s="2" customFormat="1" x14ac:dyDescent="0.25"/>
    <row r="720" s="2" customFormat="1" x14ac:dyDescent="0.25"/>
    <row r="721" s="2" customFormat="1" x14ac:dyDescent="0.25"/>
    <row r="722" s="2" customFormat="1" x14ac:dyDescent="0.25"/>
    <row r="723" s="2" customFormat="1" x14ac:dyDescent="0.25"/>
    <row r="724" s="2" customFormat="1" x14ac:dyDescent="0.25"/>
    <row r="725" s="2" customFormat="1" x14ac:dyDescent="0.25"/>
    <row r="726" s="2" customFormat="1" x14ac:dyDescent="0.25"/>
    <row r="727" s="2" customFormat="1" x14ac:dyDescent="0.25"/>
    <row r="728" s="2" customFormat="1" x14ac:dyDescent="0.25"/>
    <row r="729" s="2" customFormat="1" x14ac:dyDescent="0.25"/>
    <row r="730" s="2" customFormat="1" x14ac:dyDescent="0.25"/>
    <row r="731" s="2" customFormat="1" x14ac:dyDescent="0.25"/>
    <row r="732" s="2" customFormat="1" x14ac:dyDescent="0.25"/>
    <row r="733" s="2" customFormat="1" x14ac:dyDescent="0.25"/>
    <row r="734" s="2" customFormat="1" x14ac:dyDescent="0.25"/>
    <row r="735" s="2" customFormat="1" x14ac:dyDescent="0.25"/>
    <row r="736" s="2" customFormat="1" x14ac:dyDescent="0.25"/>
    <row r="737" s="2" customFormat="1" x14ac:dyDescent="0.25"/>
    <row r="738" s="2" customFormat="1" x14ac:dyDescent="0.25"/>
    <row r="739" s="2" customFormat="1" x14ac:dyDescent="0.25"/>
    <row r="740" s="2" customFormat="1" x14ac:dyDescent="0.25"/>
    <row r="741" s="2" customFormat="1" x14ac:dyDescent="0.25"/>
    <row r="742" s="2" customFormat="1" x14ac:dyDescent="0.25"/>
    <row r="743" s="2" customFormat="1" x14ac:dyDescent="0.25"/>
    <row r="744" s="2" customFormat="1" x14ac:dyDescent="0.25"/>
    <row r="745" s="2" customFormat="1" x14ac:dyDescent="0.25"/>
    <row r="746" s="2" customFormat="1" x14ac:dyDescent="0.25"/>
    <row r="747" s="2" customFormat="1" x14ac:dyDescent="0.25"/>
    <row r="748" s="2" customFormat="1" x14ac:dyDescent="0.25"/>
    <row r="749" s="2" customFormat="1" x14ac:dyDescent="0.25"/>
    <row r="750" s="2" customFormat="1" x14ac:dyDescent="0.25"/>
    <row r="751" s="2" customFormat="1" x14ac:dyDescent="0.25"/>
    <row r="752" s="2" customFormat="1" x14ac:dyDescent="0.25"/>
    <row r="753" s="2" customFormat="1" x14ac:dyDescent="0.25"/>
    <row r="754" s="2" customFormat="1" x14ac:dyDescent="0.25"/>
    <row r="755" s="2" customFormat="1" x14ac:dyDescent="0.25"/>
    <row r="756" s="2" customFormat="1" x14ac:dyDescent="0.25"/>
    <row r="757" s="2" customFormat="1" x14ac:dyDescent="0.25"/>
    <row r="758" s="2" customFormat="1" x14ac:dyDescent="0.25"/>
    <row r="759" s="2" customFormat="1" x14ac:dyDescent="0.25"/>
    <row r="760" s="2" customFormat="1" x14ac:dyDescent="0.25"/>
    <row r="761" s="2" customFormat="1" x14ac:dyDescent="0.25"/>
    <row r="762" s="2" customFormat="1" x14ac:dyDescent="0.25"/>
    <row r="763" s="2" customFormat="1" x14ac:dyDescent="0.25"/>
    <row r="764" s="2" customFormat="1" x14ac:dyDescent="0.25"/>
    <row r="765" s="2" customFormat="1" x14ac:dyDescent="0.25"/>
    <row r="766" s="2" customFormat="1" x14ac:dyDescent="0.25"/>
    <row r="767" s="2" customFormat="1" x14ac:dyDescent="0.25"/>
    <row r="768" s="2" customFormat="1" x14ac:dyDescent="0.25"/>
    <row r="769" s="2" customFormat="1" x14ac:dyDescent="0.25"/>
    <row r="770" s="2" customFormat="1" x14ac:dyDescent="0.25"/>
    <row r="771" s="2" customFormat="1" x14ac:dyDescent="0.25"/>
    <row r="772" s="2" customFormat="1" x14ac:dyDescent="0.25"/>
    <row r="773" s="2" customFormat="1" x14ac:dyDescent="0.25"/>
    <row r="774" s="2" customFormat="1" x14ac:dyDescent="0.25"/>
    <row r="775" s="2" customFormat="1" x14ac:dyDescent="0.25"/>
    <row r="776" s="2" customFormat="1" x14ac:dyDescent="0.25"/>
    <row r="777" s="2" customFormat="1" x14ac:dyDescent="0.25"/>
    <row r="778" s="2" customFormat="1" x14ac:dyDescent="0.25"/>
    <row r="779" s="2" customFormat="1" x14ac:dyDescent="0.25"/>
    <row r="780" s="2" customFormat="1" x14ac:dyDescent="0.25"/>
    <row r="781" s="2" customFormat="1" x14ac:dyDescent="0.25"/>
    <row r="782" s="2" customFormat="1" x14ac:dyDescent="0.25"/>
    <row r="783" s="2" customFormat="1" x14ac:dyDescent="0.25"/>
    <row r="784" s="2" customFormat="1" x14ac:dyDescent="0.25"/>
    <row r="785" s="2" customFormat="1" x14ac:dyDescent="0.25"/>
    <row r="786" s="2" customFormat="1" x14ac:dyDescent="0.25"/>
    <row r="787" s="2" customFormat="1" x14ac:dyDescent="0.25"/>
    <row r="788" s="2" customFormat="1" x14ac:dyDescent="0.25"/>
    <row r="789" s="2" customFormat="1" x14ac:dyDescent="0.25"/>
    <row r="790" s="2" customFormat="1" x14ac:dyDescent="0.25"/>
    <row r="791" s="2" customFormat="1" x14ac:dyDescent="0.25"/>
    <row r="792" s="2" customFormat="1" x14ac:dyDescent="0.25"/>
    <row r="793" s="2" customFormat="1" x14ac:dyDescent="0.25"/>
    <row r="794" s="2" customFormat="1" x14ac:dyDescent="0.25"/>
    <row r="795" s="2" customFormat="1" x14ac:dyDescent="0.25"/>
    <row r="796" s="2" customFormat="1" x14ac:dyDescent="0.25"/>
    <row r="797" s="2" customFormat="1" x14ac:dyDescent="0.25"/>
    <row r="798" s="2" customFormat="1" x14ac:dyDescent="0.25"/>
    <row r="799" s="2" customFormat="1" x14ac:dyDescent="0.25"/>
    <row r="800" s="2" customFormat="1" x14ac:dyDescent="0.25"/>
    <row r="801" s="2" customFormat="1" x14ac:dyDescent="0.25"/>
    <row r="802" s="2" customFormat="1" x14ac:dyDescent="0.25"/>
    <row r="803" s="2" customFormat="1" x14ac:dyDescent="0.25"/>
    <row r="804" s="2" customFormat="1" x14ac:dyDescent="0.25"/>
    <row r="805" s="2" customFormat="1" x14ac:dyDescent="0.25"/>
    <row r="806" s="2" customFormat="1" x14ac:dyDescent="0.25"/>
    <row r="807" s="2" customFormat="1" x14ac:dyDescent="0.25"/>
    <row r="808" s="2" customFormat="1" x14ac:dyDescent="0.25"/>
    <row r="809" s="2" customFormat="1" x14ac:dyDescent="0.25"/>
    <row r="810" s="2" customFormat="1" x14ac:dyDescent="0.25"/>
    <row r="811" s="2" customFormat="1" x14ac:dyDescent="0.25"/>
    <row r="812" s="2" customFormat="1" x14ac:dyDescent="0.25"/>
    <row r="813" s="2" customFormat="1" x14ac:dyDescent="0.25"/>
    <row r="814" s="2" customFormat="1" x14ac:dyDescent="0.25"/>
    <row r="815" s="2" customFormat="1" x14ac:dyDescent="0.25"/>
    <row r="816" s="2" customFormat="1" x14ac:dyDescent="0.25"/>
    <row r="817" s="2" customFormat="1" x14ac:dyDescent="0.25"/>
    <row r="818" s="2" customFormat="1" x14ac:dyDescent="0.25"/>
    <row r="819" s="2" customFormat="1" x14ac:dyDescent="0.25"/>
    <row r="820" s="2" customFormat="1" x14ac:dyDescent="0.25"/>
    <row r="821" s="2" customFormat="1" x14ac:dyDescent="0.25"/>
    <row r="822" s="2" customFormat="1" x14ac:dyDescent="0.25"/>
    <row r="823" s="2" customFormat="1" x14ac:dyDescent="0.25"/>
    <row r="824" s="2" customFormat="1" x14ac:dyDescent="0.25"/>
    <row r="825" s="2" customFormat="1" x14ac:dyDescent="0.25"/>
    <row r="826" s="2" customFormat="1" x14ac:dyDescent="0.25"/>
    <row r="827" s="2" customFormat="1" x14ac:dyDescent="0.25"/>
    <row r="828" s="2" customFormat="1" x14ac:dyDescent="0.25"/>
    <row r="829" s="2" customFormat="1" x14ac:dyDescent="0.25"/>
    <row r="830" s="2" customFormat="1" x14ac:dyDescent="0.25"/>
    <row r="831" s="2" customFormat="1" x14ac:dyDescent="0.25"/>
    <row r="832" s="2" customFormat="1" x14ac:dyDescent="0.25"/>
    <row r="833" s="2" customFormat="1" x14ac:dyDescent="0.25"/>
    <row r="834" s="2" customFormat="1" x14ac:dyDescent="0.25"/>
    <row r="835" s="2" customFormat="1" x14ac:dyDescent="0.25"/>
    <row r="836" s="2" customFormat="1" x14ac:dyDescent="0.25"/>
    <row r="837" s="2" customFormat="1" x14ac:dyDescent="0.25"/>
    <row r="838" s="2" customFormat="1" x14ac:dyDescent="0.25"/>
    <row r="839" s="2" customFormat="1" x14ac:dyDescent="0.25"/>
    <row r="840" s="2" customFormat="1" x14ac:dyDescent="0.25"/>
    <row r="841" s="2" customFormat="1" x14ac:dyDescent="0.25"/>
    <row r="842" s="2" customFormat="1" x14ac:dyDescent="0.25"/>
    <row r="843" s="2" customFormat="1" x14ac:dyDescent="0.25"/>
    <row r="844" s="2" customFormat="1" x14ac:dyDescent="0.25"/>
  </sheetData>
  <mergeCells count="32">
    <mergeCell ref="B190:C190"/>
    <mergeCell ref="B180:C180"/>
    <mergeCell ref="B159:C159"/>
    <mergeCell ref="B170:C170"/>
    <mergeCell ref="B175:C175"/>
    <mergeCell ref="B183:C183"/>
    <mergeCell ref="B187:C187"/>
    <mergeCell ref="B128:C128"/>
    <mergeCell ref="B140:C140"/>
    <mergeCell ref="B149:C149"/>
    <mergeCell ref="B151:C151"/>
    <mergeCell ref="B155:C155"/>
    <mergeCell ref="B14:C14"/>
    <mergeCell ref="B76:C76"/>
    <mergeCell ref="B21:C21"/>
    <mergeCell ref="B81:C81"/>
    <mergeCell ref="B18:C18"/>
    <mergeCell ref="B23:C23"/>
    <mergeCell ref="B27:C27"/>
    <mergeCell ref="B35:C35"/>
    <mergeCell ref="B40:C40"/>
    <mergeCell ref="B49:C49"/>
    <mergeCell ref="B50:C50"/>
    <mergeCell ref="B61:C61"/>
    <mergeCell ref="B68:C68"/>
    <mergeCell ref="B72:C72"/>
    <mergeCell ref="B77:C77"/>
    <mergeCell ref="B86:C86"/>
    <mergeCell ref="B89:C89"/>
    <mergeCell ref="B95:C95"/>
    <mergeCell ref="B108:C108"/>
    <mergeCell ref="B117:C117"/>
  </mergeCells>
  <dataValidations count="3">
    <dataValidation type="list" allowBlank="1" showInputMessage="1" showErrorMessage="1" sqref="C13" xr:uid="{00000000-0002-0000-0000-000000000000}">
      <formula1>"GEO,ENG"</formula1>
    </dataValidation>
    <dataValidation type="list" allowBlank="1" showInputMessage="1" showErrorMessage="1" sqref="C15 C17" xr:uid="{00000000-0002-0000-0000-000001000000}">
      <formula1>"(GEL) ₾,(USD) $,(EUR) €"</formula1>
    </dataValidation>
    <dataValidation type="list" allowBlank="1" showInputMessage="1" showErrorMessage="1" sqref="C4" xr:uid="{00000000-0002-0000-0000-000003000000}">
      <formula1>$H$4:$H$7</formula1>
    </dataValidation>
  </dataValidation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52FD1-1C57-47FB-A4B0-C28FE1A870EA}">
  <sheetPr>
    <tabColor theme="4" tint="-0.499984740745262"/>
    <pageSetUpPr autoPageBreaks="0" fitToPage="1"/>
  </sheetPr>
  <dimension ref="A1:L21"/>
  <sheetViews>
    <sheetView showWhiteSpace="0" view="pageBreakPreview" zoomScaleNormal="85" zoomScaleSheetLayoutView="100" zoomScalePageLayoutView="80" workbookViewId="0">
      <selection activeCell="L12" sqref="C12:L17"/>
    </sheetView>
  </sheetViews>
  <sheetFormatPr defaultColWidth="9" defaultRowHeight="0" customHeight="1" zeroHeight="1" x14ac:dyDescent="0.25"/>
  <cols>
    <col min="1" max="1" width="4.5703125" style="20" customWidth="1"/>
    <col min="2" max="2" width="10.85546875" style="22" customWidth="1"/>
    <col min="3" max="3" width="16.7109375" style="20" customWidth="1"/>
    <col min="4" max="4" width="6" style="20" bestFit="1" customWidth="1"/>
    <col min="5" max="5" width="10.85546875" style="20" customWidth="1"/>
    <col min="6" max="6" width="13.85546875" style="20" bestFit="1" customWidth="1"/>
    <col min="7" max="7" width="15.85546875" style="20" customWidth="1"/>
    <col min="8" max="8" width="16.85546875" style="20" customWidth="1"/>
    <col min="9" max="9" width="13.7109375" style="20" customWidth="1"/>
    <col min="10" max="10" width="16.85546875" style="20" customWidth="1"/>
    <col min="11" max="11" width="0.140625" style="20" customWidth="1"/>
    <col min="12" max="12" width="28.7109375" style="20" customWidth="1"/>
    <col min="13" max="13" width="4.85546875" style="20" customWidth="1"/>
    <col min="14" max="14" width="10.85546875" style="20" customWidth="1"/>
    <col min="15" max="16" width="10.28515625" style="20" customWidth="1"/>
    <col min="17" max="19" width="9" style="20" customWidth="1"/>
    <col min="20" max="20" width="10.28515625" style="20" customWidth="1"/>
    <col min="21" max="16384" width="9" style="20"/>
  </cols>
  <sheetData>
    <row r="1" spans="1:12" ht="36" customHeight="1" thickBot="1" x14ac:dyDescent="0.3">
      <c r="A1" s="19"/>
      <c r="B1" s="98" t="s">
        <v>203</v>
      </c>
      <c r="C1" s="98"/>
      <c r="D1" s="98"/>
      <c r="E1" s="31"/>
      <c r="F1" s="32"/>
      <c r="G1" s="41"/>
      <c r="H1" s="41"/>
      <c r="I1" s="41"/>
      <c r="J1" s="41"/>
      <c r="K1" s="41"/>
      <c r="L1" s="41"/>
    </row>
    <row r="2" spans="1:12" ht="30" customHeight="1" thickTop="1" x14ac:dyDescent="0.25">
      <c r="B2" s="99" t="s">
        <v>204</v>
      </c>
      <c r="C2" s="99"/>
      <c r="D2" s="100" t="s">
        <v>205</v>
      </c>
      <c r="E2" s="100"/>
      <c r="F2" s="101" t="s">
        <v>206</v>
      </c>
      <c r="G2" s="101"/>
      <c r="H2" s="101"/>
      <c r="I2" s="42"/>
      <c r="J2" s="42"/>
      <c r="K2" s="42"/>
      <c r="L2" s="42"/>
    </row>
    <row r="3" spans="1:12" ht="30" customHeight="1" x14ac:dyDescent="0.25">
      <c r="B3" s="102" t="s">
        <v>207</v>
      </c>
      <c r="C3" s="102"/>
      <c r="D3" s="103" t="s">
        <v>208</v>
      </c>
      <c r="E3" s="103"/>
      <c r="F3" s="104" t="s">
        <v>209</v>
      </c>
      <c r="G3" s="104"/>
      <c r="H3" s="72"/>
      <c r="I3" s="72"/>
      <c r="J3" s="72"/>
      <c r="K3" s="72"/>
      <c r="L3" s="72"/>
    </row>
    <row r="4" spans="1:12" ht="24" customHeight="1" x14ac:dyDescent="0.25">
      <c r="B4" s="106" t="s">
        <v>210</v>
      </c>
      <c r="C4" s="106"/>
      <c r="D4" s="107" t="s">
        <v>211</v>
      </c>
      <c r="E4" s="107"/>
      <c r="F4" s="40" t="s">
        <v>212</v>
      </c>
      <c r="G4" s="43">
        <v>45046</v>
      </c>
      <c r="H4" s="43"/>
      <c r="I4" s="43"/>
      <c r="J4" s="43"/>
      <c r="K4" s="43"/>
      <c r="L4" s="44"/>
    </row>
    <row r="5" spans="1:12" ht="15" x14ac:dyDescent="0.25">
      <c r="B5" s="30"/>
      <c r="C5" s="30"/>
      <c r="D5" s="23"/>
      <c r="E5" s="23"/>
      <c r="F5" s="21"/>
      <c r="H5" s="108" t="s">
        <v>213</v>
      </c>
      <c r="I5" s="109"/>
      <c r="J5" s="109"/>
      <c r="K5" s="109"/>
      <c r="L5" s="109"/>
    </row>
    <row r="6" spans="1:12" ht="75" x14ac:dyDescent="0.25">
      <c r="B6" s="73" t="s">
        <v>214</v>
      </c>
      <c r="C6" s="110" t="s">
        <v>215</v>
      </c>
      <c r="D6" s="110"/>
      <c r="E6" s="110"/>
      <c r="F6" s="63" t="s">
        <v>216</v>
      </c>
      <c r="G6" s="62" t="s">
        <v>217</v>
      </c>
      <c r="H6" s="46" t="s">
        <v>218</v>
      </c>
      <c r="I6" s="46" t="s">
        <v>219</v>
      </c>
      <c r="J6" s="46" t="s">
        <v>220</v>
      </c>
      <c r="K6" s="46"/>
      <c r="L6" s="45" t="s">
        <v>221</v>
      </c>
    </row>
    <row r="7" spans="1:12" ht="17.25" x14ac:dyDescent="0.25">
      <c r="B7" s="24">
        <v>1</v>
      </c>
      <c r="C7" s="111" t="s">
        <v>222</v>
      </c>
      <c r="D7" s="111"/>
      <c r="E7" s="111"/>
      <c r="F7" s="47">
        <v>993041.91</v>
      </c>
      <c r="G7" s="61">
        <f>114868.31+34939.51+155667.57</f>
        <v>305475.39</v>
      </c>
      <c r="H7" s="64" t="e">
        <f>J7*0.38</f>
        <v>#REF!</v>
      </c>
      <c r="I7" s="47" t="e">
        <f>F7-G7-H7</f>
        <v>#REF!</v>
      </c>
      <c r="J7" s="64" t="e">
        <f>#REF!</f>
        <v>#REF!</v>
      </c>
      <c r="K7" s="47"/>
      <c r="L7" s="64" t="e">
        <f>J7-H7</f>
        <v>#REF!</v>
      </c>
    </row>
    <row r="8" spans="1:12" ht="17.25" x14ac:dyDescent="0.25">
      <c r="B8" s="24"/>
      <c r="C8" s="112" t="s">
        <v>223</v>
      </c>
      <c r="D8" s="112"/>
      <c r="E8" s="112"/>
      <c r="F8" s="48"/>
      <c r="G8" s="48"/>
      <c r="H8" s="49"/>
      <c r="I8" s="49"/>
      <c r="J8" s="49"/>
      <c r="K8" s="49"/>
      <c r="L8" s="49"/>
    </row>
    <row r="9" spans="1:12" ht="18" x14ac:dyDescent="0.25">
      <c r="B9" s="113"/>
      <c r="C9" s="113"/>
      <c r="D9" s="29"/>
      <c r="E9" s="27"/>
      <c r="F9" s="114"/>
      <c r="G9" s="114"/>
      <c r="H9" s="50"/>
      <c r="I9" s="50"/>
      <c r="J9" s="50"/>
      <c r="K9" s="50"/>
      <c r="L9" s="51"/>
    </row>
    <row r="10" spans="1:12" ht="18" x14ac:dyDescent="0.25">
      <c r="B10" s="113"/>
      <c r="C10" s="113"/>
      <c r="D10" s="29"/>
      <c r="E10" s="27"/>
      <c r="F10" s="114"/>
      <c r="G10" s="114"/>
      <c r="H10" s="50"/>
      <c r="I10" s="50"/>
      <c r="J10" s="50"/>
      <c r="K10" s="50"/>
      <c r="L10" s="50"/>
    </row>
    <row r="11" spans="1:12" ht="33.950000000000003" customHeight="1" x14ac:dyDescent="0.25">
      <c r="B11" s="52" t="s">
        <v>224</v>
      </c>
      <c r="C11" s="52"/>
      <c r="D11" s="53"/>
      <c r="E11" s="53"/>
      <c r="F11" s="54"/>
      <c r="G11" s="54"/>
      <c r="H11" s="50"/>
      <c r="I11" s="50"/>
      <c r="J11" s="50"/>
      <c r="K11" s="50"/>
      <c r="L11" s="51" t="e">
        <f>L7</f>
        <v>#REF!</v>
      </c>
    </row>
    <row r="12" spans="1:12" ht="26.25" customHeight="1" x14ac:dyDescent="0.25">
      <c r="C12" s="105" t="s">
        <v>225</v>
      </c>
      <c r="D12" s="105"/>
      <c r="F12" s="105"/>
      <c r="G12" s="105"/>
      <c r="H12" s="22"/>
      <c r="I12" s="65" t="s">
        <v>226</v>
      </c>
      <c r="J12"/>
      <c r="K12"/>
      <c r="L12"/>
    </row>
    <row r="13" spans="1:12" ht="26.25" customHeight="1" x14ac:dyDescent="0.25">
      <c r="C13" s="116" t="s">
        <v>227</v>
      </c>
      <c r="D13" s="116"/>
      <c r="F13" s="116"/>
      <c r="G13" s="116"/>
      <c r="H13" s="75"/>
      <c r="I13" s="55" t="s">
        <v>228</v>
      </c>
      <c r="J13"/>
      <c r="K13" s="56" t="s">
        <v>229</v>
      </c>
      <c r="L13"/>
    </row>
    <row r="14" spans="1:12" ht="26.25" customHeight="1" x14ac:dyDescent="0.25">
      <c r="C14" s="117">
        <v>425365507</v>
      </c>
      <c r="D14" s="117"/>
      <c r="E14" s="34"/>
      <c r="F14" s="117"/>
      <c r="G14" s="117"/>
      <c r="H14" s="76"/>
      <c r="I14" s="55" t="s">
        <v>230</v>
      </c>
      <c r="J14" s="55"/>
      <c r="K14" s="56" t="s">
        <v>231</v>
      </c>
      <c r="L14" s="56"/>
    </row>
    <row r="15" spans="1:12" ht="26.25" customHeight="1" x14ac:dyDescent="0.25">
      <c r="C15" s="116" t="s">
        <v>232</v>
      </c>
      <c r="D15" s="116"/>
      <c r="E15" s="116"/>
      <c r="F15" s="116"/>
      <c r="G15" s="116"/>
      <c r="H15" s="75"/>
      <c r="I15" s="55" t="s">
        <v>233</v>
      </c>
      <c r="J15" s="55"/>
      <c r="K15" s="56" t="s">
        <v>234</v>
      </c>
      <c r="L15" s="56"/>
    </row>
    <row r="16" spans="1:12" ht="15" x14ac:dyDescent="0.25">
      <c r="C16" s="115" t="s">
        <v>235</v>
      </c>
      <c r="D16" s="115"/>
      <c r="F16" s="115"/>
      <c r="G16" s="115"/>
      <c r="H16" s="74"/>
      <c r="I16" s="55"/>
      <c r="J16" s="55"/>
      <c r="K16" s="55"/>
      <c r="L16" s="56"/>
    </row>
    <row r="17" spans="3:12" ht="23.25" customHeight="1" x14ac:dyDescent="0.25">
      <c r="C17" s="105"/>
      <c r="D17" s="105"/>
      <c r="F17" s="116"/>
      <c r="G17" s="116"/>
      <c r="H17" s="75"/>
      <c r="I17" s="55"/>
      <c r="J17" s="55"/>
      <c r="K17" s="55"/>
      <c r="L17" s="56"/>
    </row>
    <row r="18" spans="3:12" ht="33.950000000000003" customHeight="1" x14ac:dyDescent="0.25">
      <c r="F18" s="39"/>
      <c r="G18" s="38"/>
      <c r="H18" s="38"/>
      <c r="I18"/>
      <c r="J18"/>
      <c r="K18"/>
      <c r="L18"/>
    </row>
    <row r="19" spans="3:12" ht="33.950000000000003" customHeight="1" x14ac:dyDescent="0.25">
      <c r="F19" s="57"/>
      <c r="G19" s="57"/>
      <c r="H19" s="57"/>
      <c r="I19" s="57"/>
      <c r="J19" s="57"/>
      <c r="K19" s="57"/>
      <c r="L19" s="57"/>
    </row>
    <row r="20" spans="3:12" ht="33.950000000000003" customHeight="1" x14ac:dyDescent="0.25">
      <c r="F20" s="39"/>
      <c r="G20" s="38"/>
      <c r="H20" s="38"/>
      <c r="I20" s="38"/>
      <c r="J20" s="38"/>
      <c r="K20" s="38"/>
      <c r="L20" s="38"/>
    </row>
    <row r="21" spans="3:12" ht="33.950000000000003" customHeight="1" x14ac:dyDescent="0.25"/>
  </sheetData>
  <sheetProtection formatCells="0" formatColumns="0" formatRows="0" selectLockedCells="1" sort="0"/>
  <mergeCells count="29">
    <mergeCell ref="C16:D16"/>
    <mergeCell ref="F16:G16"/>
    <mergeCell ref="C17:D17"/>
    <mergeCell ref="F17:G17"/>
    <mergeCell ref="C13:D13"/>
    <mergeCell ref="F13:G13"/>
    <mergeCell ref="C14:D14"/>
    <mergeCell ref="F14:G14"/>
    <mergeCell ref="C15:E15"/>
    <mergeCell ref="F15:G15"/>
    <mergeCell ref="C12:D12"/>
    <mergeCell ref="F12:G12"/>
    <mergeCell ref="B4:C4"/>
    <mergeCell ref="D4:E4"/>
    <mergeCell ref="H5:L5"/>
    <mergeCell ref="C6:E6"/>
    <mergeCell ref="C7:E7"/>
    <mergeCell ref="C8:E8"/>
    <mergeCell ref="B9:C9"/>
    <mergeCell ref="F9:G9"/>
    <mergeCell ref="B10:C10"/>
    <mergeCell ref="F10:G10"/>
    <mergeCell ref="B1:D1"/>
    <mergeCell ref="B2:C2"/>
    <mergeCell ref="D2:E2"/>
    <mergeCell ref="F2:H2"/>
    <mergeCell ref="B3:C3"/>
    <mergeCell ref="D3:E3"/>
    <mergeCell ref="F3:G3"/>
  </mergeCells>
  <dataValidations count="12">
    <dataValidation allowBlank="1" showInputMessage="1" showErrorMessage="1" prompt="Enter company Email address in this cell" sqref="F2" xr:uid="{A6B1939C-4A2D-4FC9-85AE-192C6629B275}"/>
    <dataValidation allowBlank="1" showInputMessage="1" showErrorMessage="1" prompt="Enter company Fax Number in this cell" sqref="D3:E3" xr:uid="{47377D8F-D9C3-47DE-9AC4-F316FC80066D}"/>
    <dataValidation allowBlank="1" showInputMessage="1" showErrorMessage="1" prompt="Enter company Phone Number in this cell" sqref="D2:E2" xr:uid="{1CA90D13-9D05-4568-A62C-5E4956063798}"/>
    <dataValidation allowBlank="1" showInputMessage="1" showErrorMessage="1" prompt="Enter company Street Address in this cell" sqref="B2:C2" xr:uid="{9BB88F70-942B-44D5-86E7-47557E5B80D6}"/>
    <dataValidation allowBlank="1" showInputMessage="1" showErrorMessage="1" prompt="Create a Simple Invoice in this worksheet" sqref="A1" xr:uid="{45A06E2D-88C2-40AE-8E1F-01E565F47224}"/>
    <dataValidation allowBlank="1" showInputMessage="1" showErrorMessage="1" prompt="Modify Company Name in this cell. Enter company address, phone, fax,  email &amp; website in cells B2 to G3. Enter Billing details in cells B4 to G7" sqref="B1" xr:uid="{25C05C91-BAF9-4A8C-AE04-69E97F3242D0}"/>
    <dataValidation allowBlank="1" showInputMessage="1" showErrorMessage="1" prompt="Enter company City, State, &amp; Zip Code in this cell" sqref="B3:C3" xr:uid="{343F6583-4219-422F-8172-7F20A3F625B3}"/>
    <dataValidation allowBlank="1" showInputMessage="1" showErrorMessage="1" prompt="Enter Phone Number in this cell" sqref="D4:E5" xr:uid="{477DD03B-B354-4924-9E25-87656C41BB1A}"/>
    <dataValidation allowBlank="1" showInputMessage="1" showErrorMessage="1" prompt="Enter company Website in this cell" sqref="F3" xr:uid="{F1A60776-0158-48F0-AB2B-5B5A5C481AC2}"/>
    <dataValidation allowBlank="1" showInputMessage="1" showErrorMessage="1" prompt="Enter Bill To in the cell at right" sqref="B4:B5" xr:uid="{FA213682-4CC5-4409-B26D-895AA86F1041}"/>
    <dataValidation allowBlank="1" showInputMessage="1" showErrorMessage="1" prompt="Enter Invoice number in the cell at right" sqref="F4:F5" xr:uid="{F202EE67-B80D-492B-8358-CE1E6895A850}"/>
    <dataValidation allowBlank="1" showInputMessage="1" showErrorMessage="1" prompt="Enter Invoice number in this cell" sqref="G4:G5 H4:L4" xr:uid="{AFED9D38-E12B-4E41-8532-F2C87C79B429}"/>
  </dataValidations>
  <printOptions horizontalCentered="1"/>
  <pageMargins left="0.25" right="0.25" top="0.75" bottom="0.75" header="0.3" footer="0.3"/>
  <pageSetup scale="83" fitToHeight="0" orientation="landscape" horizontalDpi="360" verticalDpi="360" r:id="rId1"/>
  <headerFooter differentFirst="1" alignWithMargins="0">
    <oddFooter>Page &amp;P of &amp;N</oddFooter>
  </headerFooter>
  <rowBreaks count="1" manualBreakCount="1">
    <brk id="21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F129D-6C3F-4B61-B3BF-08F4BBBCCDBA}">
  <sheetPr>
    <tabColor theme="4" tint="-0.499984740745262"/>
    <pageSetUpPr autoPageBreaks="0"/>
  </sheetPr>
  <dimension ref="A1:G25"/>
  <sheetViews>
    <sheetView showGridLines="0" view="pageBreakPreview" topLeftCell="A2" zoomScale="85" zoomScaleNormal="85" zoomScaleSheetLayoutView="85" workbookViewId="0">
      <selection activeCell="O17" sqref="O17"/>
    </sheetView>
  </sheetViews>
  <sheetFormatPr defaultColWidth="9" defaultRowHeight="33.950000000000003" customHeight="1" x14ac:dyDescent="0.25"/>
  <cols>
    <col min="1" max="1" width="2.7109375" style="20" customWidth="1"/>
    <col min="2" max="2" width="19.28515625" style="22" customWidth="1"/>
    <col min="3" max="5" width="19.28515625" style="20" customWidth="1"/>
    <col min="6" max="6" width="38.7109375" style="20" customWidth="1"/>
    <col min="7" max="7" width="12.85546875" style="20" bestFit="1" customWidth="1"/>
    <col min="8" max="16384" width="9" style="20"/>
  </cols>
  <sheetData>
    <row r="1" spans="1:7" ht="90" customHeight="1" thickBot="1" x14ac:dyDescent="0.3">
      <c r="A1" s="19"/>
      <c r="B1" s="98" t="s">
        <v>203</v>
      </c>
      <c r="C1" s="98"/>
      <c r="D1" s="98"/>
      <c r="E1" s="31"/>
      <c r="F1" s="32"/>
      <c r="G1" s="32"/>
    </row>
    <row r="2" spans="1:7" ht="30" customHeight="1" thickTop="1" x14ac:dyDescent="0.25">
      <c r="B2" s="99" t="s">
        <v>204</v>
      </c>
      <c r="C2" s="99"/>
      <c r="D2" s="100" t="s">
        <v>236</v>
      </c>
      <c r="E2" s="100"/>
      <c r="F2" s="69"/>
      <c r="G2" s="69"/>
    </row>
    <row r="3" spans="1:7" ht="30" customHeight="1" x14ac:dyDescent="0.25">
      <c r="B3" s="102" t="s">
        <v>207</v>
      </c>
      <c r="C3" s="102"/>
      <c r="D3" s="103" t="s">
        <v>237</v>
      </c>
      <c r="E3" s="103"/>
      <c r="F3" s="70"/>
      <c r="G3" s="70"/>
    </row>
    <row r="4" spans="1:7" ht="24" customHeight="1" x14ac:dyDescent="0.25">
      <c r="B4" s="106" t="s">
        <v>210</v>
      </c>
      <c r="C4" s="106"/>
      <c r="D4" s="124" t="s">
        <v>238</v>
      </c>
      <c r="E4" s="124"/>
      <c r="F4" s="33"/>
      <c r="G4" s="33"/>
    </row>
    <row r="5" spans="1:7" ht="43.5" customHeight="1" x14ac:dyDescent="0.25">
      <c r="B5" s="30"/>
      <c r="C5" s="30"/>
      <c r="D5" s="23"/>
      <c r="E5" s="23"/>
      <c r="F5" s="21"/>
      <c r="G5" s="21"/>
    </row>
    <row r="6" spans="1:7" ht="43.5" customHeight="1" x14ac:dyDescent="0.25">
      <c r="B6" s="30"/>
      <c r="C6" s="30"/>
      <c r="D6" s="23"/>
      <c r="E6" s="23"/>
      <c r="F6" s="21"/>
      <c r="G6" s="21"/>
    </row>
    <row r="7" spans="1:7" ht="33.950000000000003" customHeight="1" x14ac:dyDescent="0.25">
      <c r="B7" s="73" t="s">
        <v>214</v>
      </c>
      <c r="C7" s="121" t="s">
        <v>215</v>
      </c>
      <c r="D7" s="122"/>
      <c r="E7" s="123"/>
      <c r="F7" s="25" t="s">
        <v>215</v>
      </c>
      <c r="G7" s="25" t="s">
        <v>239</v>
      </c>
    </row>
    <row r="8" spans="1:7" ht="17.25" x14ac:dyDescent="0.25">
      <c r="B8" s="24">
        <v>1</v>
      </c>
      <c r="C8" s="118" t="s">
        <v>240</v>
      </c>
      <c r="D8" s="119"/>
      <c r="E8" s="120"/>
      <c r="F8" s="37" t="s">
        <v>241</v>
      </c>
      <c r="G8" s="66"/>
    </row>
    <row r="9" spans="1:7" ht="17.25" x14ac:dyDescent="0.25">
      <c r="B9" s="24">
        <v>2</v>
      </c>
      <c r="C9" s="118" t="s">
        <v>242</v>
      </c>
      <c r="D9" s="119"/>
      <c r="E9" s="120"/>
      <c r="F9" s="37" t="s">
        <v>243</v>
      </c>
      <c r="G9" s="66"/>
    </row>
    <row r="10" spans="1:7" ht="17.25" x14ac:dyDescent="0.25">
      <c r="B10" s="24">
        <v>3</v>
      </c>
      <c r="C10" s="118" t="s">
        <v>244</v>
      </c>
      <c r="D10" s="119"/>
      <c r="E10" s="120"/>
      <c r="F10" s="37" t="s">
        <v>245</v>
      </c>
      <c r="G10" s="67"/>
    </row>
    <row r="11" spans="1:7" ht="17.25" x14ac:dyDescent="0.25">
      <c r="B11" s="24">
        <v>4</v>
      </c>
      <c r="C11" s="118" t="s">
        <v>246</v>
      </c>
      <c r="D11" s="119"/>
      <c r="E11" s="120"/>
      <c r="F11" s="37" t="s">
        <v>247</v>
      </c>
      <c r="G11" s="67"/>
    </row>
    <row r="12" spans="1:7" ht="21" customHeight="1" x14ac:dyDescent="0.25">
      <c r="B12" s="24">
        <v>5</v>
      </c>
      <c r="C12" s="118" t="s">
        <v>248</v>
      </c>
      <c r="D12" s="119"/>
      <c r="E12" s="120"/>
      <c r="F12" s="37" t="s">
        <v>249</v>
      </c>
      <c r="G12" s="67"/>
    </row>
    <row r="13" spans="1:7" ht="17.25" x14ac:dyDescent="0.25">
      <c r="B13" s="24">
        <v>6</v>
      </c>
      <c r="C13" s="118" t="s">
        <v>250</v>
      </c>
      <c r="D13" s="119"/>
      <c r="E13" s="120"/>
      <c r="F13" s="37" t="s">
        <v>251</v>
      </c>
      <c r="G13" s="66"/>
    </row>
    <row r="14" spans="1:7" ht="21.95" customHeight="1" x14ac:dyDescent="0.25">
      <c r="F14" s="35"/>
      <c r="G14" s="35"/>
    </row>
    <row r="15" spans="1:7" ht="33.950000000000003" customHeight="1" x14ac:dyDescent="0.25">
      <c r="B15" s="26"/>
      <c r="C15" s="28"/>
      <c r="D15" s="29"/>
      <c r="E15" s="27"/>
      <c r="F15" s="36"/>
      <c r="G15" s="36"/>
    </row>
    <row r="16" spans="1:7" ht="33.950000000000003" customHeight="1" x14ac:dyDescent="0.25">
      <c r="B16" s="26"/>
      <c r="C16" s="28"/>
      <c r="D16" s="27"/>
      <c r="E16" s="27"/>
      <c r="F16" s="36"/>
      <c r="G16" s="36"/>
    </row>
    <row r="17" spans="2:7" ht="24.75" customHeight="1" x14ac:dyDescent="0.25">
      <c r="B17" s="20"/>
      <c r="C17" s="22"/>
      <c r="D17" s="105"/>
      <c r="E17" s="105"/>
      <c r="F17" s="35"/>
    </row>
    <row r="18" spans="2:7" ht="33.950000000000003" customHeight="1" x14ac:dyDescent="0.25">
      <c r="B18" s="38"/>
      <c r="C18" s="58"/>
      <c r="D18" s="59"/>
      <c r="E18" s="22"/>
      <c r="F18" s="68"/>
      <c r="G18" s="22"/>
    </row>
    <row r="19" spans="2:7" ht="33.950000000000003" customHeight="1" x14ac:dyDescent="0.25">
      <c r="C19" s="58"/>
      <c r="D19" s="59"/>
      <c r="E19" s="77"/>
      <c r="F19" s="68"/>
      <c r="G19" s="77"/>
    </row>
    <row r="20" spans="2:7" ht="46.15" customHeight="1" x14ac:dyDescent="0.25">
      <c r="B20" s="38"/>
      <c r="C20" s="38"/>
      <c r="D20" s="59"/>
      <c r="E20" s="22"/>
      <c r="F20" s="59"/>
      <c r="G20" s="22"/>
    </row>
    <row r="21" spans="2:7" ht="33.950000000000003" customHeight="1" x14ac:dyDescent="0.25">
      <c r="B21" s="38"/>
      <c r="C21" s="38"/>
      <c r="D21" s="59"/>
      <c r="E21" s="22"/>
      <c r="F21" s="59"/>
      <c r="G21" s="22"/>
    </row>
    <row r="22" spans="2:7" ht="33.950000000000003" customHeight="1" x14ac:dyDescent="0.25">
      <c r="B22" s="38"/>
      <c r="C22" s="38"/>
      <c r="D22" s="60"/>
      <c r="E22" s="75"/>
      <c r="F22" s="60"/>
      <c r="G22" s="75"/>
    </row>
    <row r="23" spans="2:7" ht="33.950000000000003" customHeight="1" x14ac:dyDescent="0.25">
      <c r="D23" s="76"/>
      <c r="E23" s="76"/>
    </row>
    <row r="24" spans="2:7" ht="33.950000000000003" customHeight="1" x14ac:dyDescent="0.25">
      <c r="D24" s="75"/>
      <c r="E24" s="75"/>
    </row>
    <row r="25" spans="2:7" ht="33.950000000000003" customHeight="1" x14ac:dyDescent="0.25">
      <c r="D25" s="74"/>
      <c r="E25" s="74"/>
    </row>
  </sheetData>
  <sheetProtection formatCells="0" formatColumns="0" formatRows="0" selectLockedCells="1" sort="0"/>
  <mergeCells count="15">
    <mergeCell ref="B1:D1"/>
    <mergeCell ref="B2:C2"/>
    <mergeCell ref="D2:E2"/>
    <mergeCell ref="C7:E7"/>
    <mergeCell ref="B4:C4"/>
    <mergeCell ref="D4:E4"/>
    <mergeCell ref="B3:C3"/>
    <mergeCell ref="D3:E3"/>
    <mergeCell ref="D17:E17"/>
    <mergeCell ref="C8:E8"/>
    <mergeCell ref="C9:E9"/>
    <mergeCell ref="C10:E10"/>
    <mergeCell ref="C11:E11"/>
    <mergeCell ref="C12:E12"/>
    <mergeCell ref="C13:E13"/>
  </mergeCells>
  <dataValidations count="11">
    <dataValidation allowBlank="1" showInputMessage="1" showErrorMessage="1" prompt="Enter Invoice number in the cell at right" sqref="F4:G6" xr:uid="{A1C04299-8745-4379-A86E-B896FD07D6D0}"/>
    <dataValidation allowBlank="1" showInputMessage="1" showErrorMessage="1" prompt="Enter Bill To in the cell at right" sqref="B4:B6" xr:uid="{96B354D0-3338-4F19-A171-057BB8EDB801}"/>
    <dataValidation allowBlank="1" showInputMessage="1" showErrorMessage="1" prompt="Enter company Website in this cell" sqref="F3:G3" xr:uid="{C412C26B-378F-43E8-B939-A1282BCFD88F}"/>
    <dataValidation allowBlank="1" showInputMessage="1" showErrorMessage="1" prompt="Enter Phone Number in this cell" sqref="D4:E6" xr:uid="{D39D22C0-AC80-417B-97A8-213FD9A13477}"/>
    <dataValidation allowBlank="1" showInputMessage="1" showErrorMessage="1" prompt="Enter company City, State, &amp; Zip Code in this cell" sqref="B3:C3" xr:uid="{BB0F1E9A-915F-4695-95F7-9E6E9835BF93}"/>
    <dataValidation allowBlank="1" showInputMessage="1" showErrorMessage="1" prompt="Modify Company Name in this cell. Enter company address, phone, fax,  email &amp; website in cells B2 to G3. Enter Billing details in cells B4 to G7" sqref="B1" xr:uid="{EA5BAA5E-4908-4D85-84F5-EDF72AAD5DE9}"/>
    <dataValidation allowBlank="1" showInputMessage="1" showErrorMessage="1" prompt="Create a Simple Invoice in this worksheet" sqref="A1" xr:uid="{B85DD1D4-B671-41E5-BFC8-7FDABC5AC1BA}"/>
    <dataValidation allowBlank="1" showInputMessage="1" showErrorMessage="1" prompt="Enter company Street Address in this cell" sqref="B2:C2" xr:uid="{07CA7943-A712-4362-A9C2-3AD1DA46F791}"/>
    <dataValidation allowBlank="1" showInputMessage="1" showErrorMessage="1" prompt="Enter company Phone Number in this cell" sqref="D2:E2" xr:uid="{13C22646-7405-4CAF-BFA8-A6A5B0485011}"/>
    <dataValidation allowBlank="1" showInputMessage="1" showErrorMessage="1" prompt="Enter company Fax Number in this cell" sqref="D3:E3" xr:uid="{6F752E4D-8B91-481C-88DD-1C580AB83D1F}"/>
    <dataValidation allowBlank="1" showInputMessage="1" showErrorMessage="1" prompt="Enter company Email address in this cell" sqref="F2:G2" xr:uid="{44C37C3C-989C-4C02-899B-757471CF5E26}"/>
  </dataValidations>
  <printOptions horizontalCentered="1"/>
  <pageMargins left="0.2" right="0.2" top="1" bottom="1" header="0.3" footer="0.3"/>
  <pageSetup paperSize="9" scale="26" fitToHeight="0" orientation="portrait" horizontalDpi="300" verticalDpi="300" r:id="rId1"/>
  <headerFooter differentFirst="1" alignWithMargins="0"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C7729-2C46-47C6-931A-459141D53588}">
  <dimension ref="A1:D22"/>
  <sheetViews>
    <sheetView tabSelected="1" workbookViewId="0">
      <selection activeCell="H13" sqref="H13"/>
    </sheetView>
  </sheetViews>
  <sheetFormatPr defaultRowHeight="15" x14ac:dyDescent="0.25"/>
  <cols>
    <col min="1" max="1" width="5.28515625" customWidth="1"/>
    <col min="2" max="2" width="51.140625" customWidth="1"/>
    <col min="3" max="4" width="29.28515625" customWidth="1"/>
  </cols>
  <sheetData>
    <row r="1" spans="1:4" x14ac:dyDescent="0.25">
      <c r="A1" s="134" t="s">
        <v>277</v>
      </c>
      <c r="B1" s="134"/>
      <c r="C1" s="134"/>
      <c r="D1" s="134"/>
    </row>
    <row r="2" spans="1:4" ht="27" x14ac:dyDescent="0.25">
      <c r="A2" s="80" t="s">
        <v>252</v>
      </c>
      <c r="B2" s="80" t="s">
        <v>253</v>
      </c>
      <c r="C2" s="80" t="s">
        <v>254</v>
      </c>
      <c r="D2" s="81" t="s">
        <v>255</v>
      </c>
    </row>
    <row r="3" spans="1:4" x14ac:dyDescent="0.25">
      <c r="A3" s="82">
        <v>1</v>
      </c>
      <c r="B3" s="83">
        <v>2</v>
      </c>
      <c r="C3" s="83">
        <v>3</v>
      </c>
      <c r="D3" s="83">
        <v>4</v>
      </c>
    </row>
    <row r="4" spans="1:4" x14ac:dyDescent="0.25">
      <c r="A4" s="125" t="s">
        <v>256</v>
      </c>
      <c r="B4" s="126"/>
      <c r="C4" s="126"/>
      <c r="D4" s="127"/>
    </row>
    <row r="5" spans="1:4" ht="54" x14ac:dyDescent="0.25">
      <c r="A5" s="84">
        <v>1</v>
      </c>
      <c r="B5" s="79" t="s">
        <v>257</v>
      </c>
      <c r="C5" s="78" t="s">
        <v>258</v>
      </c>
      <c r="D5" s="78">
        <v>1</v>
      </c>
    </row>
    <row r="6" spans="1:4" x14ac:dyDescent="0.25">
      <c r="A6" s="84">
        <v>2</v>
      </c>
      <c r="B6" s="85" t="s">
        <v>259</v>
      </c>
      <c r="C6" s="78" t="s">
        <v>260</v>
      </c>
      <c r="D6" s="78">
        <v>1</v>
      </c>
    </row>
    <row r="7" spans="1:4" x14ac:dyDescent="0.25">
      <c r="A7" s="84">
        <v>3</v>
      </c>
      <c r="B7" s="85" t="s">
        <v>261</v>
      </c>
      <c r="C7" s="78" t="s">
        <v>260</v>
      </c>
      <c r="D7" s="78">
        <v>1</v>
      </c>
    </row>
    <row r="8" spans="1:4" x14ac:dyDescent="0.25">
      <c r="A8" s="84">
        <v>4</v>
      </c>
      <c r="B8" s="86" t="s">
        <v>262</v>
      </c>
      <c r="C8" s="78" t="s">
        <v>260</v>
      </c>
      <c r="D8" s="78">
        <v>3</v>
      </c>
    </row>
    <row r="9" spans="1:4" x14ac:dyDescent="0.25">
      <c r="A9" s="84">
        <v>5</v>
      </c>
      <c r="B9" s="86" t="s">
        <v>263</v>
      </c>
      <c r="C9" s="78" t="s">
        <v>260</v>
      </c>
      <c r="D9" s="78">
        <v>2</v>
      </c>
    </row>
    <row r="10" spans="1:4" x14ac:dyDescent="0.25">
      <c r="A10" s="84">
        <v>6</v>
      </c>
      <c r="B10" s="86" t="s">
        <v>264</v>
      </c>
      <c r="C10" s="78" t="s">
        <v>258</v>
      </c>
      <c r="D10" s="78">
        <v>1</v>
      </c>
    </row>
    <row r="11" spans="1:4" x14ac:dyDescent="0.25">
      <c r="A11" s="84">
        <v>7</v>
      </c>
      <c r="B11" s="86" t="s">
        <v>265</v>
      </c>
      <c r="C11" s="78" t="s">
        <v>258</v>
      </c>
      <c r="D11" s="78">
        <v>1</v>
      </c>
    </row>
    <row r="12" spans="1:4" ht="25.5" x14ac:dyDescent="0.25">
      <c r="A12" s="84">
        <v>8</v>
      </c>
      <c r="B12" s="88" t="s">
        <v>266</v>
      </c>
      <c r="C12" s="78" t="s">
        <v>258</v>
      </c>
      <c r="D12" s="78">
        <v>1</v>
      </c>
    </row>
    <row r="13" spans="1:4" ht="27" x14ac:dyDescent="0.25">
      <c r="A13" s="84">
        <v>9</v>
      </c>
      <c r="B13" s="86" t="s">
        <v>267</v>
      </c>
      <c r="C13" s="78" t="s">
        <v>258</v>
      </c>
      <c r="D13" s="78">
        <v>5</v>
      </c>
    </row>
    <row r="14" spans="1:4" x14ac:dyDescent="0.25">
      <c r="A14" s="128" t="s">
        <v>268</v>
      </c>
      <c r="B14" s="129"/>
      <c r="C14" s="129"/>
      <c r="D14" s="130"/>
    </row>
    <row r="15" spans="1:4" x14ac:dyDescent="0.25">
      <c r="A15" s="131"/>
      <c r="B15" s="132"/>
      <c r="C15" s="132"/>
      <c r="D15" s="133"/>
    </row>
    <row r="16" spans="1:4" x14ac:dyDescent="0.25">
      <c r="A16" s="89">
        <v>10</v>
      </c>
      <c r="B16" s="85" t="s">
        <v>269</v>
      </c>
      <c r="C16" s="78" t="s">
        <v>260</v>
      </c>
      <c r="D16" s="78">
        <v>1</v>
      </c>
    </row>
    <row r="17" spans="1:4" x14ac:dyDescent="0.25">
      <c r="A17" s="89">
        <v>11</v>
      </c>
      <c r="B17" s="79" t="s">
        <v>270</v>
      </c>
      <c r="C17" s="78" t="s">
        <v>271</v>
      </c>
      <c r="D17" s="78">
        <v>100</v>
      </c>
    </row>
    <row r="18" spans="1:4" x14ac:dyDescent="0.25">
      <c r="A18" s="89">
        <v>12</v>
      </c>
      <c r="B18" s="79" t="s">
        <v>272</v>
      </c>
      <c r="C18" s="78" t="s">
        <v>271</v>
      </c>
      <c r="D18" s="78">
        <v>85</v>
      </c>
    </row>
    <row r="19" spans="1:4" x14ac:dyDescent="0.25">
      <c r="A19" s="89">
        <v>13</v>
      </c>
      <c r="B19" s="79" t="s">
        <v>273</v>
      </c>
      <c r="C19" s="78" t="s">
        <v>271</v>
      </c>
      <c r="D19" s="78">
        <v>100</v>
      </c>
    </row>
    <row r="20" spans="1:4" x14ac:dyDescent="0.25">
      <c r="A20" s="89">
        <v>14</v>
      </c>
      <c r="B20" s="79" t="s">
        <v>274</v>
      </c>
      <c r="C20" s="78" t="s">
        <v>271</v>
      </c>
      <c r="D20" s="78">
        <v>800</v>
      </c>
    </row>
    <row r="21" spans="1:4" ht="27" x14ac:dyDescent="0.25">
      <c r="A21" s="89">
        <v>15</v>
      </c>
      <c r="B21" s="87" t="s">
        <v>275</v>
      </c>
      <c r="C21" s="78" t="s">
        <v>271</v>
      </c>
      <c r="D21" s="78">
        <v>20</v>
      </c>
    </row>
    <row r="22" spans="1:4" x14ac:dyDescent="0.25">
      <c r="A22" s="90">
        <v>16</v>
      </c>
      <c r="B22" s="87" t="s">
        <v>276</v>
      </c>
      <c r="C22" s="78" t="s">
        <v>271</v>
      </c>
      <c r="D22" s="78">
        <v>165</v>
      </c>
    </row>
  </sheetData>
  <mergeCells count="3">
    <mergeCell ref="A4:D4"/>
    <mergeCell ref="A14:D15"/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invoice</vt:lpstr>
      <vt:lpstr>გამოყენებული მასალები</vt:lpstr>
      <vt:lpstr>ელექტროობა</vt:lpstr>
      <vt:lpstr>invoice!company_name</vt:lpstr>
      <vt:lpstr>'გამოყენებული მასალები'!company_name</vt:lpstr>
      <vt:lpstr>ICMS!Print_Area</vt:lpstr>
      <vt:lpstr>invoice!Print_Area</vt:lpstr>
      <vt:lpstr>'გამოყენებული მასალები'!Print_Area</vt:lpstr>
      <vt:lpstr>invoice!RowTitleRegion1..C7</vt:lpstr>
      <vt:lpstr>'გამოყენებული მასალები'!RowTitleRegion1..C7</vt:lpstr>
      <vt:lpstr>invoice!RowTitleRegion2..G5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Otar Davitadze</dc:creator>
  <cp:keywords/>
  <dc:description/>
  <cp:lastModifiedBy>Ani Mamuchishvili</cp:lastModifiedBy>
  <cp:revision/>
  <dcterms:created xsi:type="dcterms:W3CDTF">2020-01-30T23:01:10Z</dcterms:created>
  <dcterms:modified xsi:type="dcterms:W3CDTF">2025-11-25T05:05:40Z</dcterms:modified>
  <cp:category/>
  <cp:contentStatus/>
</cp:coreProperties>
</file>